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ksvd\Desktop\"/>
    </mc:Choice>
  </mc:AlternateContent>
  <bookViews>
    <workbookView xWindow="0" yWindow="0" windowWidth="28695" windowHeight="12930"/>
  </bookViews>
  <sheets>
    <sheet name="总表  结构检测费用 (2)" sheetId="15" r:id="rId1"/>
    <sheet name="附表一 验证勘察费 (2)" sheetId="14" r:id="rId2"/>
    <sheet name="总表 二标  结构检测费用" sheetId="9" state="hidden" r:id="rId3"/>
    <sheet name="附表一 验证勘察费" sheetId="10" state="hidden" r:id="rId4"/>
    <sheet name="附件二  注水试验抗浮检测费" sheetId="11" r:id="rId5"/>
    <sheet name="附表三  监测费" sheetId="12" r:id="rId6"/>
    <sheet name="Sheet2" sheetId="2" state="hidden" r:id="rId7"/>
  </sheets>
  <definedNames>
    <definedName name="_xlnm._FilterDatabase" localSheetId="0" hidden="1">'总表  结构检测费用 (2)'!$A$2:$J$71</definedName>
    <definedName name="_xlnm._FilterDatabase" localSheetId="2" hidden="1">'总表 二标  结构检测费用'!$A$2:$L$70</definedName>
  </definedNames>
  <calcPr calcId="162913"/>
</workbook>
</file>

<file path=xl/calcChain.xml><?xml version="1.0" encoding="utf-8"?>
<calcChain xmlns="http://schemas.openxmlformats.org/spreadsheetml/2006/main">
  <c r="H11" i="14" l="1"/>
  <c r="O35" i="2"/>
  <c r="D32" i="2"/>
  <c r="F31" i="2"/>
  <c r="F32" i="2" s="1"/>
  <c r="F30" i="2"/>
  <c r="D29" i="2"/>
  <c r="O28" i="2"/>
  <c r="F28" i="2"/>
  <c r="F27" i="2"/>
  <c r="F29" i="2" s="1"/>
  <c r="F26" i="2"/>
  <c r="D24" i="2"/>
  <c r="F23" i="2"/>
  <c r="F22" i="2"/>
  <c r="F21" i="2"/>
  <c r="F24" i="2" s="1"/>
  <c r="O20" i="2"/>
  <c r="F20" i="2"/>
  <c r="F19" i="2"/>
  <c r="D17" i="2"/>
  <c r="F16" i="2"/>
  <c r="F15" i="2"/>
  <c r="F14" i="2"/>
  <c r="F17" i="2" s="1"/>
  <c r="N13" i="2"/>
  <c r="F13" i="2"/>
  <c r="D11" i="2"/>
  <c r="H4" i="2" s="1"/>
  <c r="S2" i="2" s="1"/>
  <c r="T3" i="2" s="1"/>
  <c r="F10" i="2"/>
  <c r="F9" i="2"/>
  <c r="F8" i="2"/>
  <c r="F7" i="2"/>
  <c r="F6" i="2"/>
  <c r="F5" i="2"/>
  <c r="F4" i="2"/>
  <c r="F3" i="2"/>
  <c r="Q2" i="2"/>
  <c r="F2" i="2"/>
  <c r="F11" i="2" s="1"/>
  <c r="H1" i="2" s="1"/>
  <c r="I9" i="12"/>
  <c r="H9" i="12"/>
  <c r="D9" i="12"/>
  <c r="I8" i="12"/>
  <c r="D8" i="12"/>
  <c r="H8" i="12" s="1"/>
  <c r="H7" i="12"/>
  <c r="D7" i="12"/>
  <c r="I7" i="12" s="1"/>
  <c r="I10" i="12" s="1"/>
  <c r="H16" i="11"/>
  <c r="I16" i="11" s="1"/>
  <c r="G16" i="11"/>
  <c r="I15" i="11"/>
  <c r="H15" i="11"/>
  <c r="G15" i="11"/>
  <c r="H14" i="11"/>
  <c r="I14" i="11" s="1"/>
  <c r="I17" i="11" s="1"/>
  <c r="G14" i="11"/>
  <c r="F6" i="11"/>
  <c r="F5" i="11"/>
  <c r="C5" i="11"/>
  <c r="F4" i="11"/>
  <c r="F7" i="11" s="1"/>
  <c r="F3" i="11"/>
  <c r="J30" i="10"/>
  <c r="J29" i="10"/>
  <c r="J28" i="10"/>
  <c r="J27" i="10"/>
  <c r="J26" i="10"/>
  <c r="J25" i="10"/>
  <c r="J24" i="10"/>
  <c r="J23" i="10"/>
  <c r="J22" i="10"/>
  <c r="J21" i="10"/>
  <c r="J20" i="10"/>
  <c r="J19" i="10"/>
  <c r="J18" i="10"/>
  <c r="J17" i="10"/>
  <c r="J16" i="10"/>
  <c r="J15" i="10"/>
  <c r="J14" i="10"/>
  <c r="J13" i="10"/>
  <c r="I5" i="9" s="1"/>
  <c r="J12" i="10"/>
  <c r="J11" i="10"/>
  <c r="I10" i="10"/>
  <c r="H10" i="10"/>
  <c r="J10" i="10" s="1"/>
  <c r="R9" i="10"/>
  <c r="I9" i="10"/>
  <c r="H9" i="10"/>
  <c r="J9" i="10" s="1"/>
  <c r="R8" i="10"/>
  <c r="N8" i="10"/>
  <c r="E8" i="10" s="1"/>
  <c r="L8" i="10" s="1"/>
  <c r="J8" i="10"/>
  <c r="I8" i="10"/>
  <c r="H8" i="10"/>
  <c r="R7" i="10"/>
  <c r="I7" i="10"/>
  <c r="H7" i="10"/>
  <c r="J7" i="10" s="1"/>
  <c r="N6" i="10"/>
  <c r="N7" i="10" s="1"/>
  <c r="E7" i="10" s="1"/>
  <c r="L7" i="10" s="1"/>
  <c r="I6" i="10"/>
  <c r="H6" i="10"/>
  <c r="J6" i="10" s="1"/>
  <c r="E6" i="10"/>
  <c r="L6" i="10" s="1"/>
  <c r="P5" i="10"/>
  <c r="P4" i="10"/>
  <c r="I4" i="9" s="1"/>
  <c r="I67" i="9"/>
  <c r="I66" i="9"/>
  <c r="I65" i="9"/>
  <c r="F65" i="9"/>
  <c r="I64" i="9"/>
  <c r="F63" i="9"/>
  <c r="I63" i="9" s="1"/>
  <c r="F62" i="9"/>
  <c r="I62" i="9" s="1"/>
  <c r="I61" i="9"/>
  <c r="I60" i="9"/>
  <c r="I59" i="9"/>
  <c r="I58" i="9"/>
  <c r="F58" i="9"/>
  <c r="I57" i="9"/>
  <c r="F56" i="9"/>
  <c r="I56" i="9" s="1"/>
  <c r="F55" i="9"/>
  <c r="I55" i="9" s="1"/>
  <c r="I54" i="9"/>
  <c r="I53" i="9"/>
  <c r="I52" i="9"/>
  <c r="I51" i="9"/>
  <c r="F51" i="9"/>
  <c r="I50" i="9"/>
  <c r="F49" i="9"/>
  <c r="I49" i="9" s="1"/>
  <c r="F48" i="9"/>
  <c r="I48" i="9" s="1"/>
  <c r="I47" i="9"/>
  <c r="I46" i="9"/>
  <c r="I45" i="9"/>
  <c r="I44" i="9"/>
  <c r="F44" i="9"/>
  <c r="I43" i="9"/>
  <c r="F42" i="9"/>
  <c r="I42" i="9" s="1"/>
  <c r="F41" i="9"/>
  <c r="I41" i="9" s="1"/>
  <c r="I40" i="9"/>
  <c r="I39" i="9"/>
  <c r="I38" i="9"/>
  <c r="I37" i="9"/>
  <c r="F37" i="9"/>
  <c r="I36" i="9"/>
  <c r="F35" i="9"/>
  <c r="I35" i="9" s="1"/>
  <c r="F34" i="9"/>
  <c r="I34" i="9" s="1"/>
  <c r="I33" i="9"/>
  <c r="I32" i="9"/>
  <c r="I31" i="9"/>
  <c r="I30" i="9"/>
  <c r="F30" i="9"/>
  <c r="I29" i="9"/>
  <c r="F28" i="9"/>
  <c r="I28" i="9" s="1"/>
  <c r="F27" i="9"/>
  <c r="I27" i="9" s="1"/>
  <c r="I26" i="9"/>
  <c r="I25" i="9"/>
  <c r="I24" i="9"/>
  <c r="I23" i="9"/>
  <c r="F23" i="9"/>
  <c r="I22" i="9"/>
  <c r="F21" i="9"/>
  <c r="I21" i="9" s="1"/>
  <c r="F20" i="9"/>
  <c r="I20" i="9" s="1"/>
  <c r="I19" i="9"/>
  <c r="I18" i="9"/>
  <c r="I17" i="9"/>
  <c r="I16" i="9"/>
  <c r="L68" i="9" s="1"/>
  <c r="L69" i="9" s="1"/>
  <c r="I10" i="9"/>
  <c r="I9" i="9"/>
  <c r="H9" i="9"/>
  <c r="I8" i="9"/>
  <c r="H8" i="9"/>
  <c r="G7" i="14"/>
  <c r="I69" i="15"/>
  <c r="I68" i="15"/>
  <c r="F67" i="15"/>
  <c r="I67" i="15" s="1"/>
  <c r="I66" i="15"/>
  <c r="I65" i="15"/>
  <c r="F65" i="15"/>
  <c r="I64" i="15"/>
  <c r="F64" i="15"/>
  <c r="I63" i="15"/>
  <c r="I62" i="15"/>
  <c r="I61" i="15"/>
  <c r="F60" i="15"/>
  <c r="I60" i="15" s="1"/>
  <c r="I59" i="15"/>
  <c r="I58" i="15"/>
  <c r="F58" i="15"/>
  <c r="I57" i="15"/>
  <c r="F57" i="15"/>
  <c r="I56" i="15"/>
  <c r="I55" i="15"/>
  <c r="I54" i="15"/>
  <c r="F53" i="15"/>
  <c r="I53" i="15" s="1"/>
  <c r="I52" i="15"/>
  <c r="I51" i="15"/>
  <c r="F51" i="15"/>
  <c r="I50" i="15"/>
  <c r="F50" i="15"/>
  <c r="I49" i="15"/>
  <c r="I48" i="15"/>
  <c r="I47" i="15"/>
  <c r="F46" i="15"/>
  <c r="I46" i="15" s="1"/>
  <c r="I45" i="15"/>
  <c r="I44" i="15"/>
  <c r="F44" i="15"/>
  <c r="I43" i="15"/>
  <c r="F43" i="15"/>
  <c r="I42" i="15"/>
  <c r="I41" i="15"/>
  <c r="I40" i="15"/>
  <c r="F39" i="15"/>
  <c r="I39" i="15" s="1"/>
  <c r="I38" i="15"/>
  <c r="I37" i="15"/>
  <c r="F37" i="15"/>
  <c r="I36" i="15"/>
  <c r="F36" i="15"/>
  <c r="I35" i="15"/>
  <c r="I34" i="15"/>
  <c r="I33" i="15"/>
  <c r="F32" i="15"/>
  <c r="I32" i="15" s="1"/>
  <c r="I31" i="15"/>
  <c r="I30" i="15"/>
  <c r="F30" i="15"/>
  <c r="I29" i="15"/>
  <c r="F29" i="15"/>
  <c r="I28" i="15"/>
  <c r="I27" i="15"/>
  <c r="I26" i="15"/>
  <c r="F25" i="15"/>
  <c r="I25" i="15" s="1"/>
  <c r="I24" i="15"/>
  <c r="I23" i="15"/>
  <c r="F23" i="15"/>
  <c r="I22" i="15"/>
  <c r="F22" i="15"/>
  <c r="I21" i="15"/>
  <c r="I20" i="15"/>
  <c r="I19" i="15"/>
  <c r="I18" i="15"/>
  <c r="I11" i="15"/>
  <c r="I5" i="15"/>
  <c r="J31" i="10" l="1"/>
  <c r="L4" i="9"/>
  <c r="H4" i="9"/>
  <c r="H10" i="12"/>
  <c r="L9" i="10"/>
  <c r="H7" i="9" s="1"/>
  <c r="I7" i="9" s="1"/>
  <c r="I11" i="9" l="1"/>
  <c r="L11" i="9"/>
  <c r="H13" i="15"/>
  <c r="I13" i="15" s="1"/>
  <c r="I70" i="15" s="1"/>
  <c r="H13" i="9"/>
  <c r="I13" i="9" s="1"/>
  <c r="J32" i="10"/>
  <c r="J33" i="10" s="1"/>
  <c r="L13" i="9" l="1"/>
  <c r="L70" i="9" s="1"/>
  <c r="I68" i="9"/>
  <c r="I69" i="9" s="1"/>
</calcChain>
</file>

<file path=xl/comments1.xml><?xml version="1.0" encoding="utf-8"?>
<comments xmlns="http://schemas.openxmlformats.org/spreadsheetml/2006/main">
  <authors>
    <author>Administrator</author>
  </authors>
  <commentList>
    <comment ref="I4" authorId="0" shape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已按包干价计算，不再打折</t>
        </r>
      </text>
    </comment>
  </commentList>
</comments>
</file>

<file path=xl/comments2.xml><?xml version="1.0" encoding="utf-8"?>
<comments xmlns="http://schemas.openxmlformats.org/spreadsheetml/2006/main">
  <authors>
    <author>Administrator</author>
  </authors>
  <commentList>
    <comment ref="I4" authorId="0" shape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已按包干价计算，不再打折</t>
        </r>
      </text>
    </comment>
  </commentList>
</comments>
</file>

<file path=xl/sharedStrings.xml><?xml version="1.0" encoding="utf-8"?>
<sst xmlns="http://schemas.openxmlformats.org/spreadsheetml/2006/main" count="761" uniqueCount="222">
  <si>
    <t>结构检测费用报价清单</t>
  </si>
  <si>
    <r>
      <rPr>
        <b/>
        <sz val="10"/>
        <rFont val="宋体"/>
        <family val="3"/>
        <charset val="134"/>
      </rPr>
      <t>序号</t>
    </r>
  </si>
  <si>
    <t>检测内容</t>
  </si>
  <si>
    <r>
      <rPr>
        <b/>
        <sz val="10"/>
        <rFont val="宋体"/>
        <family val="3"/>
        <charset val="134"/>
      </rPr>
      <t>抽样要求</t>
    </r>
  </si>
  <si>
    <r>
      <rPr>
        <b/>
        <sz val="10"/>
        <rFont val="宋体"/>
        <family val="3"/>
        <charset val="134"/>
      </rPr>
      <t>构件总数</t>
    </r>
  </si>
  <si>
    <r>
      <rPr>
        <b/>
        <sz val="10"/>
        <rFont val="宋体"/>
        <family val="3"/>
        <charset val="134"/>
      </rPr>
      <t>检测数量</t>
    </r>
  </si>
  <si>
    <r>
      <rPr>
        <b/>
        <sz val="10"/>
        <rFont val="宋体"/>
        <family val="3"/>
        <charset val="134"/>
      </rPr>
      <t>单位</t>
    </r>
  </si>
  <si>
    <r>
      <rPr>
        <b/>
        <sz val="10"/>
        <rFont val="宋体"/>
        <family val="3"/>
        <charset val="134"/>
      </rPr>
      <t>检测单价（元）</t>
    </r>
  </si>
  <si>
    <r>
      <rPr>
        <b/>
        <sz val="10"/>
        <rFont val="宋体"/>
        <family val="3"/>
        <charset val="134"/>
      </rPr>
      <t>小计（元）</t>
    </r>
  </si>
  <si>
    <r>
      <rPr>
        <b/>
        <sz val="10"/>
        <rFont val="宋体"/>
        <family val="3"/>
        <charset val="134"/>
      </rPr>
      <t>报价依据</t>
    </r>
  </si>
  <si>
    <t>一、验证勘察费</t>
  </si>
  <si>
    <t>验证勘察</t>
  </si>
  <si>
    <t>/</t>
  </si>
  <si>
    <t>详见附表一</t>
  </si>
  <si>
    <t>旁压试验（压力＞2500Kpa）</t>
  </si>
  <si>
    <t>二、注水试验抗浮检测费</t>
  </si>
  <si>
    <t>注水试验钻孔</t>
  </si>
  <si>
    <t>水费</t>
  </si>
  <si>
    <t>管材费用</t>
  </si>
  <si>
    <t>抗浮检测</t>
  </si>
  <si>
    <t>详见附表二</t>
  </si>
  <si>
    <t>合计</t>
  </si>
  <si>
    <t>三、监测费</t>
  </si>
  <si>
    <t>监测费</t>
  </si>
  <si>
    <t>详见附表三</t>
  </si>
  <si>
    <t>4层顶预应力跨（试验对象：预应力梁1根，板2块。最大试验荷载S=1.3×恒载+1.5×活荷（其中恒载5kN/m2，活载4 kN/m2）</t>
  </si>
  <si>
    <r>
      <rPr>
        <sz val="10"/>
        <rFont val="宋体"/>
        <family val="3"/>
        <charset val="134"/>
      </rPr>
      <t>点</t>
    </r>
    <r>
      <rPr>
        <sz val="10"/>
        <rFont val="Times New Roman"/>
        <family val="1"/>
      </rPr>
      <t>.</t>
    </r>
    <r>
      <rPr>
        <sz val="10"/>
        <rFont val="宋体"/>
        <family val="3"/>
        <charset val="134"/>
      </rPr>
      <t>次（构件）</t>
    </r>
  </si>
  <si>
    <t>综合考虑堆载材料、起重设备费用</t>
  </si>
  <si>
    <t>基础</t>
  </si>
  <si>
    <r>
      <rPr>
        <sz val="10"/>
        <rFont val="宋体"/>
        <family val="3"/>
        <charset val="134"/>
      </rPr>
      <t>钻芯法检测底板厚度</t>
    </r>
  </si>
  <si>
    <r>
      <rPr>
        <sz val="10"/>
        <rFont val="宋体"/>
        <family val="3"/>
        <charset val="134"/>
      </rPr>
      <t>按照</t>
    </r>
    <r>
      <rPr>
        <sz val="10"/>
        <rFont val="Times New Roman"/>
        <family val="1"/>
      </rPr>
      <t>GB/T 50344-2019</t>
    </r>
    <r>
      <rPr>
        <sz val="10"/>
        <rFont val="宋体"/>
        <family val="3"/>
        <charset val="134"/>
      </rPr>
      <t>中A类进行抽检，可利用检测底板混凝土抗压强度时钻取的芯样检测</t>
    </r>
  </si>
  <si>
    <r>
      <rPr>
        <sz val="10"/>
        <rFont val="宋体"/>
        <family val="3"/>
        <charset val="134"/>
      </rPr>
      <t>构件</t>
    </r>
  </si>
  <si>
    <t>可利用检测底板混凝土抗压强度时钻取的芯样检测，故不重复计费</t>
  </si>
  <si>
    <r>
      <rPr>
        <sz val="10"/>
        <rFont val="宋体"/>
        <family val="3"/>
        <charset val="134"/>
      </rPr>
      <t>钻芯法检测底板混凝土抗压强度</t>
    </r>
  </si>
  <si>
    <r>
      <rPr>
        <sz val="10"/>
        <rFont val="宋体"/>
        <family val="3"/>
        <charset val="134"/>
      </rPr>
      <t>按照</t>
    </r>
    <r>
      <rPr>
        <sz val="10"/>
        <rFont val="Times New Roman"/>
        <family val="1"/>
      </rPr>
      <t>GB/T 50344-2019</t>
    </r>
    <r>
      <rPr>
        <sz val="10"/>
        <rFont val="宋体"/>
        <family val="3"/>
        <charset val="134"/>
      </rPr>
      <t>中</t>
    </r>
    <r>
      <rPr>
        <sz val="10"/>
        <rFont val="Times New Roman"/>
        <family val="1"/>
      </rPr>
      <t>A</t>
    </r>
    <r>
      <rPr>
        <sz val="10"/>
        <rFont val="宋体"/>
        <family val="3"/>
        <charset val="134"/>
      </rPr>
      <t>类及</t>
    </r>
    <r>
      <rPr>
        <sz val="10"/>
        <rFont val="Times New Roman"/>
        <family val="1"/>
      </rPr>
      <t>JGJT 384-2016</t>
    </r>
    <r>
      <rPr>
        <sz val="10"/>
        <rFont val="宋体"/>
        <family val="3"/>
        <charset val="134"/>
      </rPr>
      <t>进行抽检</t>
    </r>
  </si>
  <si>
    <t>底板板面钢筋探测及保护层厚度检测</t>
  </si>
  <si>
    <r>
      <rPr>
        <sz val="10"/>
        <rFont val="宋体"/>
        <family val="3"/>
        <charset val="134"/>
      </rPr>
      <t>按照</t>
    </r>
    <r>
      <rPr>
        <sz val="10"/>
        <rFont val="Times New Roman"/>
        <family val="1"/>
      </rPr>
      <t>GB/T 50344-2019</t>
    </r>
    <r>
      <rPr>
        <sz val="10"/>
        <rFont val="宋体"/>
        <family val="3"/>
        <charset val="134"/>
      </rPr>
      <t>中</t>
    </r>
    <r>
      <rPr>
        <sz val="10"/>
        <rFont val="Times New Roman"/>
        <family val="1"/>
      </rPr>
      <t>C</t>
    </r>
    <r>
      <rPr>
        <sz val="10"/>
        <rFont val="宋体"/>
        <family val="3"/>
        <charset val="134"/>
      </rPr>
      <t>类进行抽检</t>
    </r>
  </si>
  <si>
    <t>底板板面钢筋直径检测</t>
  </si>
  <si>
    <r>
      <rPr>
        <sz val="10"/>
        <rFont val="宋体"/>
        <family val="3"/>
        <charset val="134"/>
      </rPr>
      <t>按照</t>
    </r>
    <r>
      <rPr>
        <sz val="10"/>
        <rFont val="Times New Roman"/>
        <family val="1"/>
      </rPr>
      <t>GB/T 50344-2019</t>
    </r>
    <r>
      <rPr>
        <sz val="10"/>
        <rFont val="宋体"/>
        <family val="3"/>
        <charset val="134"/>
      </rPr>
      <t>中A类进行抽检</t>
    </r>
  </si>
  <si>
    <r>
      <rPr>
        <sz val="10"/>
        <rFont val="宋体"/>
        <family val="3"/>
        <charset val="134"/>
      </rPr>
      <t>负</t>
    </r>
    <r>
      <rPr>
        <sz val="10"/>
        <rFont val="Times New Roman"/>
        <family val="1"/>
      </rPr>
      <t>2</t>
    </r>
    <r>
      <rPr>
        <sz val="10"/>
        <rFont val="宋体"/>
        <family val="3"/>
        <charset val="134"/>
      </rPr>
      <t>层</t>
    </r>
  </si>
  <si>
    <r>
      <rPr>
        <sz val="10"/>
        <rFont val="宋体"/>
        <family val="3"/>
        <charset val="134"/>
      </rPr>
      <t>截面尺寸</t>
    </r>
  </si>
  <si>
    <r>
      <rPr>
        <sz val="10"/>
        <rFont val="宋体"/>
        <family val="3"/>
        <charset val="134"/>
      </rPr>
      <t>回弹法检测混凝土抗压强度</t>
    </r>
  </si>
  <si>
    <r>
      <rPr>
        <sz val="10"/>
        <rFont val="宋体"/>
        <family val="3"/>
        <charset val="134"/>
      </rPr>
      <t>测区</t>
    </r>
  </si>
  <si>
    <r>
      <rPr>
        <sz val="10"/>
        <rFont val="宋体"/>
        <family val="3"/>
        <charset val="134"/>
      </rPr>
      <t>轴线偏差</t>
    </r>
  </si>
  <si>
    <r>
      <rPr>
        <sz val="10"/>
        <rFont val="宋体"/>
        <family val="3"/>
        <charset val="134"/>
      </rPr>
      <t>楼层净高</t>
    </r>
  </si>
  <si>
    <r>
      <rPr>
        <sz val="10"/>
        <rFont val="宋体"/>
        <family val="3"/>
        <charset val="134"/>
      </rPr>
      <t>楼板厚度</t>
    </r>
  </si>
  <si>
    <r>
      <rPr>
        <sz val="10"/>
        <rFont val="宋体"/>
        <family val="3"/>
        <charset val="134"/>
      </rPr>
      <t>钢筋探测及保护层厚度检测</t>
    </r>
  </si>
  <si>
    <r>
      <rPr>
        <sz val="10"/>
        <rFont val="宋体"/>
        <family val="3"/>
        <charset val="134"/>
      </rPr>
      <t>钢筋直径检测</t>
    </r>
  </si>
  <si>
    <r>
      <rPr>
        <sz val="10"/>
        <rFont val="宋体"/>
        <family val="3"/>
        <charset val="134"/>
      </rPr>
      <t>按照</t>
    </r>
    <r>
      <rPr>
        <sz val="10"/>
        <rFont val="Times New Roman"/>
        <family val="1"/>
      </rPr>
      <t>GB/T 50344-2019</t>
    </r>
    <r>
      <rPr>
        <sz val="10"/>
        <rFont val="宋体"/>
        <family val="3"/>
        <charset val="134"/>
      </rPr>
      <t>中</t>
    </r>
    <r>
      <rPr>
        <sz val="10"/>
        <rFont val="Times New Roman"/>
        <family val="1"/>
      </rPr>
      <t>A</t>
    </r>
    <r>
      <rPr>
        <sz val="10"/>
        <rFont val="宋体"/>
        <family val="3"/>
        <charset val="134"/>
      </rPr>
      <t>类进行抽检</t>
    </r>
  </si>
  <si>
    <r>
      <rPr>
        <sz val="10"/>
        <rFont val="宋体"/>
        <family val="3"/>
        <charset val="134"/>
      </rPr>
      <t>负</t>
    </r>
    <r>
      <rPr>
        <sz val="10"/>
        <rFont val="Times New Roman"/>
        <family val="1"/>
      </rPr>
      <t>1</t>
    </r>
    <r>
      <rPr>
        <sz val="10"/>
        <rFont val="宋体"/>
        <family val="3"/>
        <charset val="134"/>
      </rPr>
      <t>层</t>
    </r>
  </si>
  <si>
    <r>
      <rPr>
        <sz val="10"/>
        <rFont val="Times New Roman"/>
        <family val="1"/>
      </rPr>
      <t>1</t>
    </r>
    <r>
      <rPr>
        <sz val="10"/>
        <rFont val="宋体"/>
        <family val="3"/>
        <charset val="134"/>
      </rPr>
      <t>层</t>
    </r>
  </si>
  <si>
    <r>
      <rPr>
        <sz val="10"/>
        <rFont val="Times New Roman"/>
        <family val="1"/>
      </rPr>
      <t>2</t>
    </r>
    <r>
      <rPr>
        <sz val="10"/>
        <rFont val="宋体"/>
        <family val="3"/>
        <charset val="134"/>
      </rPr>
      <t>层</t>
    </r>
  </si>
  <si>
    <r>
      <rPr>
        <sz val="10"/>
        <rFont val="Times New Roman"/>
        <family val="1"/>
      </rPr>
      <t>3</t>
    </r>
    <r>
      <rPr>
        <sz val="10"/>
        <rFont val="宋体"/>
        <family val="3"/>
        <charset val="134"/>
      </rPr>
      <t>层</t>
    </r>
  </si>
  <si>
    <r>
      <rPr>
        <sz val="10"/>
        <rFont val="Times New Roman"/>
        <family val="1"/>
      </rPr>
      <t>4</t>
    </r>
    <r>
      <rPr>
        <sz val="10"/>
        <rFont val="宋体"/>
        <family val="3"/>
        <charset val="134"/>
      </rPr>
      <t>层</t>
    </r>
  </si>
  <si>
    <r>
      <rPr>
        <sz val="10"/>
        <rFont val="宋体"/>
        <family val="3"/>
        <charset val="134"/>
      </rPr>
      <t>，按照</t>
    </r>
    <r>
      <rPr>
        <sz val="10"/>
        <rFont val="Times New Roman"/>
        <family val="1"/>
      </rPr>
      <t>GB/T 50344-2019</t>
    </r>
    <r>
      <rPr>
        <sz val="10"/>
        <rFont val="宋体"/>
        <family val="3"/>
        <charset val="134"/>
      </rPr>
      <t>中</t>
    </r>
    <r>
      <rPr>
        <sz val="10"/>
        <rFont val="Times New Roman"/>
        <family val="1"/>
      </rPr>
      <t>C</t>
    </r>
    <r>
      <rPr>
        <sz val="10"/>
        <rFont val="宋体"/>
        <family val="3"/>
        <charset val="134"/>
      </rPr>
      <t>类进行抽检</t>
    </r>
  </si>
  <si>
    <r>
      <rPr>
        <sz val="10"/>
        <rFont val="Times New Roman"/>
        <family val="1"/>
      </rPr>
      <t>5</t>
    </r>
    <r>
      <rPr>
        <sz val="10"/>
        <rFont val="宋体"/>
        <family val="3"/>
        <charset val="134"/>
      </rPr>
      <t>层</t>
    </r>
  </si>
  <si>
    <t>总价（元）</t>
  </si>
  <si>
    <r>
      <rPr>
        <sz val="10"/>
        <rFont val="宋体"/>
        <family val="3"/>
        <charset val="134"/>
      </rPr>
      <t>注：已建部分总面积</t>
    </r>
    <r>
      <rPr>
        <sz val="10"/>
        <rFont val="Times New Roman"/>
        <family val="1"/>
      </rPr>
      <t>34650</t>
    </r>
    <r>
      <rPr>
        <sz val="10"/>
        <rFont val="宋体"/>
        <family val="3"/>
        <charset val="134"/>
      </rPr>
      <t>平，以上费用均不包含破损后修复费用</t>
    </r>
  </si>
  <si>
    <t>验证勘察费用报价清单</t>
  </si>
  <si>
    <r>
      <rPr>
        <b/>
        <sz val="10"/>
        <rFont val="仿宋_GB2312"/>
        <charset val="134"/>
      </rPr>
      <t>工作内容</t>
    </r>
  </si>
  <si>
    <r>
      <rPr>
        <b/>
        <sz val="10"/>
        <rFont val="仿宋_GB2312"/>
        <charset val="134"/>
      </rPr>
      <t>钻</t>
    </r>
    <r>
      <rPr>
        <b/>
        <sz val="10"/>
        <rFont val="Times New Roman"/>
        <family val="1"/>
      </rPr>
      <t xml:space="preserve">    </t>
    </r>
    <r>
      <rPr>
        <b/>
        <sz val="10"/>
        <rFont val="仿宋_GB2312"/>
        <charset val="134"/>
      </rPr>
      <t>进</t>
    </r>
  </si>
  <si>
    <r>
      <rPr>
        <b/>
        <sz val="10"/>
        <rFont val="仿宋_GB2312"/>
        <charset val="134"/>
      </rPr>
      <t>金</t>
    </r>
    <r>
      <rPr>
        <b/>
        <sz val="10"/>
        <rFont val="Times New Roman"/>
        <family val="1"/>
      </rPr>
      <t xml:space="preserve">   </t>
    </r>
    <r>
      <rPr>
        <b/>
        <sz val="10"/>
        <rFont val="仿宋_GB2312"/>
        <charset val="134"/>
      </rPr>
      <t>额（元）</t>
    </r>
  </si>
  <si>
    <r>
      <rPr>
        <b/>
        <sz val="10"/>
        <rFont val="仿宋_GB2312"/>
        <charset val="134"/>
      </rPr>
      <t>备</t>
    </r>
    <r>
      <rPr>
        <b/>
        <sz val="10"/>
        <rFont val="Times New Roman"/>
        <family val="1"/>
      </rPr>
      <t xml:space="preserve">  </t>
    </r>
    <r>
      <rPr>
        <b/>
        <sz val="10"/>
        <rFont val="仿宋_GB2312"/>
        <charset val="134"/>
      </rPr>
      <t>注</t>
    </r>
  </si>
  <si>
    <t xml:space="preserve">工 作 量(m) </t>
  </si>
  <si>
    <r>
      <rPr>
        <b/>
        <sz val="10"/>
        <rFont val="仿宋_GB2312"/>
        <charset val="134"/>
      </rPr>
      <t>单</t>
    </r>
    <r>
      <rPr>
        <b/>
        <sz val="10"/>
        <rFont val="Times New Roman"/>
        <family val="1"/>
      </rPr>
      <t xml:space="preserve">  </t>
    </r>
    <r>
      <rPr>
        <b/>
        <sz val="10"/>
        <rFont val="仿宋_GB2312"/>
        <charset val="134"/>
      </rPr>
      <t>价</t>
    </r>
    <r>
      <rPr>
        <b/>
        <sz val="10"/>
        <rFont val="Times New Roman"/>
        <family val="1"/>
      </rPr>
      <t xml:space="preserve">     (</t>
    </r>
    <r>
      <rPr>
        <b/>
        <sz val="10"/>
        <rFont val="仿宋_GB2312"/>
        <charset val="134"/>
      </rPr>
      <t>元</t>
    </r>
    <r>
      <rPr>
        <b/>
        <sz val="10"/>
        <rFont val="Times New Roman"/>
        <family val="1"/>
      </rPr>
      <t>)</t>
    </r>
  </si>
  <si>
    <t>地下室范围内地勘</t>
  </si>
  <si>
    <t>综合包干单价</t>
  </si>
  <si>
    <t>地下室范围外地勘</t>
  </si>
  <si>
    <t>原位测试</t>
  </si>
  <si>
    <t>旁压试验（压力＞2500Kpa）D≤10</t>
  </si>
  <si>
    <t>未包含在地勘包干单价内，单独计取</t>
  </si>
  <si>
    <t>A</t>
  </si>
  <si>
    <t>费用小计</t>
  </si>
  <si>
    <t>一标    结构检测费用报价清单</t>
  </si>
  <si>
    <t>按市场价不打折</t>
  </si>
  <si>
    <t>四、结构检测费</t>
  </si>
  <si>
    <r>
      <rPr>
        <sz val="10"/>
        <rFont val="宋体"/>
        <family val="3"/>
        <charset val="134"/>
      </rPr>
      <t>湘价服〔</t>
    </r>
    <r>
      <rPr>
        <sz val="10"/>
        <rFont val="Times New Roman"/>
        <family val="1"/>
      </rPr>
      <t>2009</t>
    </r>
    <r>
      <rPr>
        <sz val="10"/>
        <rFont val="宋体"/>
        <family val="3"/>
        <charset val="134"/>
      </rPr>
      <t>〕</t>
    </r>
    <r>
      <rPr>
        <sz val="10"/>
        <rFont val="Times New Roman"/>
        <family val="1"/>
      </rPr>
      <t>186</t>
    </r>
    <r>
      <rPr>
        <sz val="10"/>
        <rFont val="宋体"/>
        <family val="3"/>
        <charset val="134"/>
      </rPr>
      <t>号文件：（四十七）第</t>
    </r>
    <r>
      <rPr>
        <sz val="10"/>
        <rFont val="Times New Roman"/>
        <family val="1"/>
      </rPr>
      <t>536</t>
    </r>
    <r>
      <rPr>
        <sz val="10"/>
        <rFont val="宋体"/>
        <family val="3"/>
        <charset val="134"/>
      </rPr>
      <t>条</t>
    </r>
  </si>
  <si>
    <r>
      <rPr>
        <sz val="10"/>
        <rFont val="宋体"/>
        <family val="3"/>
        <charset val="134"/>
      </rPr>
      <t>湘价服〔</t>
    </r>
    <r>
      <rPr>
        <sz val="10"/>
        <rFont val="Times New Roman"/>
        <family val="1"/>
      </rPr>
      <t>2009</t>
    </r>
    <r>
      <rPr>
        <sz val="10"/>
        <rFont val="宋体"/>
        <family val="3"/>
        <charset val="134"/>
      </rPr>
      <t>〕</t>
    </r>
    <r>
      <rPr>
        <sz val="10"/>
        <rFont val="Times New Roman"/>
        <family val="1"/>
      </rPr>
      <t>186</t>
    </r>
    <r>
      <rPr>
        <sz val="10"/>
        <rFont val="宋体"/>
        <family val="3"/>
        <charset val="134"/>
      </rPr>
      <t>号文件：（四十七）第</t>
    </r>
    <r>
      <rPr>
        <sz val="10"/>
        <rFont val="Times New Roman"/>
        <family val="1"/>
      </rPr>
      <t>533</t>
    </r>
    <r>
      <rPr>
        <sz val="10"/>
        <rFont val="宋体"/>
        <family val="3"/>
        <charset val="134"/>
      </rPr>
      <t>条</t>
    </r>
  </si>
  <si>
    <r>
      <rPr>
        <sz val="10"/>
        <rFont val="宋体"/>
        <family val="3"/>
        <charset val="134"/>
      </rPr>
      <t>湘价服〔</t>
    </r>
    <r>
      <rPr>
        <sz val="10"/>
        <rFont val="Times New Roman"/>
        <family val="1"/>
      </rPr>
      <t>2009</t>
    </r>
    <r>
      <rPr>
        <sz val="10"/>
        <rFont val="宋体"/>
        <family val="3"/>
        <charset val="134"/>
      </rPr>
      <t>〕</t>
    </r>
    <r>
      <rPr>
        <sz val="10"/>
        <rFont val="Times New Roman"/>
        <family val="1"/>
      </rPr>
      <t>186</t>
    </r>
    <r>
      <rPr>
        <sz val="10"/>
        <rFont val="宋体"/>
        <family val="3"/>
        <charset val="134"/>
      </rPr>
      <t>号文件：（四十七）第</t>
    </r>
    <r>
      <rPr>
        <sz val="10"/>
        <rFont val="Times New Roman"/>
        <family val="1"/>
      </rPr>
      <t>546</t>
    </r>
    <r>
      <rPr>
        <sz val="10"/>
        <rFont val="宋体"/>
        <family val="3"/>
        <charset val="134"/>
      </rPr>
      <t>条，并包含破除混凝土费用</t>
    </r>
  </si>
  <si>
    <r>
      <rPr>
        <sz val="10"/>
        <rFont val="宋体"/>
        <family val="3"/>
        <charset val="134"/>
      </rPr>
      <t>长财评综（</t>
    </r>
    <r>
      <rPr>
        <sz val="10"/>
        <rFont val="Times New Roman"/>
        <family val="1"/>
      </rPr>
      <t>2022</t>
    </r>
    <r>
      <rPr>
        <sz val="10"/>
        <rFont val="宋体"/>
        <family val="3"/>
        <charset val="134"/>
      </rPr>
      <t>）</t>
    </r>
    <r>
      <rPr>
        <sz val="10"/>
        <rFont val="Times New Roman"/>
        <family val="1"/>
      </rPr>
      <t>14</t>
    </r>
    <r>
      <rPr>
        <sz val="10"/>
        <rFont val="宋体"/>
        <family val="3"/>
        <charset val="134"/>
      </rPr>
      <t>号文件：表</t>
    </r>
    <r>
      <rPr>
        <sz val="10"/>
        <rFont val="Times New Roman"/>
        <family val="1"/>
      </rPr>
      <t>70</t>
    </r>
    <r>
      <rPr>
        <sz val="10"/>
        <rFont val="宋体"/>
        <family val="3"/>
        <charset val="134"/>
      </rPr>
      <t>（五十一）第</t>
    </r>
    <r>
      <rPr>
        <sz val="10"/>
        <rFont val="Times New Roman"/>
        <family val="1"/>
      </rPr>
      <t>7</t>
    </r>
    <r>
      <rPr>
        <sz val="10"/>
        <rFont val="宋体"/>
        <family val="3"/>
        <charset val="134"/>
      </rPr>
      <t>条</t>
    </r>
  </si>
  <si>
    <r>
      <rPr>
        <sz val="10"/>
        <rFont val="宋体"/>
        <family val="3"/>
        <charset val="134"/>
      </rPr>
      <t>湘价服〔</t>
    </r>
    <r>
      <rPr>
        <sz val="10"/>
        <rFont val="Times New Roman"/>
        <family val="1"/>
      </rPr>
      <t>2009</t>
    </r>
    <r>
      <rPr>
        <sz val="10"/>
        <rFont val="宋体"/>
        <family val="3"/>
        <charset val="134"/>
      </rPr>
      <t>〕</t>
    </r>
    <r>
      <rPr>
        <sz val="10"/>
        <rFont val="Times New Roman"/>
        <family val="1"/>
      </rPr>
      <t>186</t>
    </r>
    <r>
      <rPr>
        <sz val="10"/>
        <rFont val="宋体"/>
        <family val="3"/>
        <charset val="134"/>
      </rPr>
      <t>号文件：（四十七）第</t>
    </r>
    <r>
      <rPr>
        <sz val="10"/>
        <rFont val="Times New Roman"/>
        <family val="1"/>
      </rPr>
      <t>531</t>
    </r>
    <r>
      <rPr>
        <sz val="10"/>
        <rFont val="宋体"/>
        <family val="3"/>
        <charset val="134"/>
      </rPr>
      <t>条</t>
    </r>
  </si>
  <si>
    <r>
      <rPr>
        <sz val="10"/>
        <rFont val="宋体"/>
        <family val="3"/>
        <charset val="134"/>
      </rPr>
      <t>长财评综（</t>
    </r>
    <r>
      <rPr>
        <sz val="10"/>
        <rFont val="Times New Roman"/>
        <family val="1"/>
      </rPr>
      <t>2022</t>
    </r>
    <r>
      <rPr>
        <sz val="10"/>
        <rFont val="宋体"/>
        <family val="3"/>
        <charset val="134"/>
      </rPr>
      <t>）</t>
    </r>
    <r>
      <rPr>
        <sz val="10"/>
        <rFont val="Times New Roman"/>
        <family val="1"/>
      </rPr>
      <t>14</t>
    </r>
    <r>
      <rPr>
        <sz val="10"/>
        <rFont val="宋体"/>
        <family val="3"/>
        <charset val="134"/>
      </rPr>
      <t>号文件：表</t>
    </r>
    <r>
      <rPr>
        <sz val="10"/>
        <rFont val="Times New Roman"/>
        <family val="1"/>
      </rPr>
      <t>70</t>
    </r>
    <r>
      <rPr>
        <sz val="10"/>
        <rFont val="宋体"/>
        <family val="3"/>
        <charset val="134"/>
      </rPr>
      <t>（五十一）第</t>
    </r>
    <r>
      <rPr>
        <sz val="10"/>
        <rFont val="Times New Roman"/>
        <family val="1"/>
      </rPr>
      <t>9</t>
    </r>
    <r>
      <rPr>
        <sz val="10"/>
        <rFont val="宋体"/>
        <family val="3"/>
        <charset val="134"/>
      </rPr>
      <t>条</t>
    </r>
  </si>
  <si>
    <r>
      <rPr>
        <sz val="10"/>
        <rFont val="宋体"/>
        <family val="3"/>
        <charset val="134"/>
      </rPr>
      <t>长财评综（</t>
    </r>
    <r>
      <rPr>
        <sz val="10"/>
        <rFont val="Times New Roman"/>
        <family val="1"/>
      </rPr>
      <t>2022</t>
    </r>
    <r>
      <rPr>
        <sz val="10"/>
        <rFont val="宋体"/>
        <family val="3"/>
        <charset val="134"/>
      </rPr>
      <t>）</t>
    </r>
    <r>
      <rPr>
        <sz val="10"/>
        <rFont val="Times New Roman"/>
        <family val="1"/>
      </rPr>
      <t>14</t>
    </r>
    <r>
      <rPr>
        <sz val="10"/>
        <rFont val="宋体"/>
        <family val="3"/>
        <charset val="134"/>
      </rPr>
      <t>号文件：表</t>
    </r>
    <r>
      <rPr>
        <sz val="10"/>
        <rFont val="Times New Roman"/>
        <family val="1"/>
      </rPr>
      <t>70</t>
    </r>
    <r>
      <rPr>
        <sz val="10"/>
        <rFont val="宋体"/>
        <family val="3"/>
        <charset val="134"/>
      </rPr>
      <t>（五十一）第</t>
    </r>
    <r>
      <rPr>
        <sz val="10"/>
        <rFont val="Times New Roman"/>
        <family val="1"/>
      </rPr>
      <t>8</t>
    </r>
    <r>
      <rPr>
        <sz val="10"/>
        <rFont val="宋体"/>
        <family val="3"/>
        <charset val="134"/>
      </rPr>
      <t>条</t>
    </r>
  </si>
  <si>
    <r>
      <rPr>
        <sz val="10"/>
        <rFont val="宋体"/>
        <family val="3"/>
        <charset val="134"/>
      </rPr>
      <t>湘价服〔</t>
    </r>
    <r>
      <rPr>
        <sz val="10"/>
        <rFont val="Times New Roman"/>
        <family val="1"/>
      </rPr>
      <t>2009</t>
    </r>
    <r>
      <rPr>
        <sz val="10"/>
        <rFont val="宋体"/>
        <family val="3"/>
        <charset val="134"/>
      </rPr>
      <t>〕</t>
    </r>
    <r>
      <rPr>
        <sz val="10"/>
        <rFont val="Times New Roman"/>
        <family val="1"/>
      </rPr>
      <t>186</t>
    </r>
    <r>
      <rPr>
        <sz val="10"/>
        <rFont val="宋体"/>
        <family val="3"/>
        <charset val="134"/>
      </rPr>
      <t>号文件：（五十一）第</t>
    </r>
    <r>
      <rPr>
        <sz val="10"/>
        <rFont val="Times New Roman"/>
        <family val="1"/>
      </rPr>
      <t>545</t>
    </r>
    <r>
      <rPr>
        <sz val="10"/>
        <rFont val="宋体"/>
        <family val="3"/>
        <charset val="134"/>
      </rPr>
      <t>条</t>
    </r>
  </si>
  <si>
    <r>
      <rPr>
        <b/>
        <sz val="11"/>
        <color theme="1"/>
        <rFont val="宋体"/>
        <family val="3"/>
        <charset val="134"/>
      </rPr>
      <t>优惠价（</t>
    </r>
    <r>
      <rPr>
        <b/>
        <sz val="11"/>
        <color theme="1"/>
        <rFont val="Times New Roman"/>
        <family val="1"/>
      </rPr>
      <t>6</t>
    </r>
    <r>
      <rPr>
        <b/>
        <sz val="11"/>
        <color theme="1"/>
        <rFont val="宋体"/>
        <family val="3"/>
        <charset val="134"/>
      </rPr>
      <t>折）（元）</t>
    </r>
  </si>
  <si>
    <t>水费，管材费不打折，地勘已按包干价不打折</t>
  </si>
  <si>
    <r>
      <rPr>
        <b/>
        <sz val="8"/>
        <rFont val="仿宋_GB2312"/>
        <charset val="134"/>
      </rPr>
      <t>建设单位</t>
    </r>
  </si>
  <si>
    <r>
      <rPr>
        <b/>
        <sz val="8"/>
        <rFont val="Times New Roman"/>
        <family val="1"/>
      </rPr>
      <t xml:space="preserve"> </t>
    </r>
    <r>
      <rPr>
        <b/>
        <sz val="8"/>
        <rFont val="仿宋_GB2312"/>
        <charset val="134"/>
      </rPr>
      <t>项目名称</t>
    </r>
  </si>
  <si>
    <t>湖南东山湾科技总部大楼项目补充勘察</t>
  </si>
  <si>
    <r>
      <rPr>
        <b/>
        <sz val="8"/>
        <rFont val="Times New Roman"/>
        <family val="1"/>
      </rPr>
      <t xml:space="preserve"> </t>
    </r>
    <r>
      <rPr>
        <b/>
        <sz val="8"/>
        <rFont val="仿宋_GB2312"/>
        <charset val="134"/>
      </rPr>
      <t>套管（泥浆护壁）、水上</t>
    </r>
  </si>
  <si>
    <t>地勘（地下范围外按综合单价120元/m，地下范围内按综合单价160元/m)</t>
  </si>
  <si>
    <r>
      <rPr>
        <b/>
        <sz val="10"/>
        <rFont val="仿宋_GB2312"/>
        <charset val="134"/>
      </rPr>
      <t>地层</t>
    </r>
    <r>
      <rPr>
        <b/>
        <sz val="10"/>
        <rFont val="Times New Roman"/>
        <family val="1"/>
      </rPr>
      <t xml:space="preserve">           </t>
    </r>
    <r>
      <rPr>
        <b/>
        <sz val="10"/>
        <rFont val="仿宋_GB2312"/>
        <charset val="134"/>
      </rPr>
      <t>等级</t>
    </r>
  </si>
  <si>
    <r>
      <rPr>
        <b/>
        <sz val="10"/>
        <rFont val="仿宋_GB2312"/>
        <charset val="134"/>
      </rPr>
      <t>深</t>
    </r>
    <r>
      <rPr>
        <b/>
        <sz val="10"/>
        <rFont val="Times New Roman"/>
        <family val="1"/>
      </rPr>
      <t xml:space="preserve"> </t>
    </r>
    <r>
      <rPr>
        <b/>
        <sz val="10"/>
        <rFont val="仿宋_GB2312"/>
        <charset val="134"/>
      </rPr>
      <t>度</t>
    </r>
    <r>
      <rPr>
        <b/>
        <sz val="10"/>
        <rFont val="Times New Roman"/>
        <family val="1"/>
      </rPr>
      <t xml:space="preserve">               ( m</t>
    </r>
    <r>
      <rPr>
        <b/>
        <sz val="10"/>
        <rFont val="仿宋_GB2312"/>
        <charset val="134"/>
      </rPr>
      <t>～</t>
    </r>
    <r>
      <rPr>
        <b/>
        <sz val="10"/>
        <rFont val="Times New Roman"/>
        <family val="1"/>
      </rPr>
      <t>m )</t>
    </r>
  </si>
  <si>
    <r>
      <rPr>
        <b/>
        <sz val="10"/>
        <rFont val="仿宋_GB2312"/>
        <charset val="134"/>
      </rPr>
      <t>工</t>
    </r>
    <r>
      <rPr>
        <b/>
        <sz val="10"/>
        <rFont val="Times New Roman"/>
        <family val="1"/>
      </rPr>
      <t xml:space="preserve"> </t>
    </r>
    <r>
      <rPr>
        <b/>
        <sz val="10"/>
        <rFont val="仿宋_GB2312"/>
        <charset val="134"/>
      </rPr>
      <t>作</t>
    </r>
    <r>
      <rPr>
        <b/>
        <sz val="10"/>
        <rFont val="Times New Roman"/>
        <family val="1"/>
      </rPr>
      <t xml:space="preserve"> </t>
    </r>
    <r>
      <rPr>
        <b/>
        <sz val="10"/>
        <rFont val="仿宋_GB2312"/>
        <charset val="134"/>
      </rPr>
      <t>量</t>
    </r>
    <r>
      <rPr>
        <b/>
        <sz val="10"/>
        <rFont val="Times New Roman"/>
        <family val="1"/>
      </rPr>
      <t xml:space="preserve">(m) </t>
    </r>
  </si>
  <si>
    <r>
      <rPr>
        <b/>
        <sz val="10"/>
        <rFont val="仿宋_GB2312"/>
        <charset val="134"/>
      </rPr>
      <t>单</t>
    </r>
    <r>
      <rPr>
        <b/>
        <sz val="10"/>
        <rFont val="Times New Roman"/>
        <family val="1"/>
      </rPr>
      <t xml:space="preserve">  </t>
    </r>
    <r>
      <rPr>
        <b/>
        <sz val="10"/>
        <rFont val="仿宋_GB2312"/>
        <charset val="134"/>
      </rPr>
      <t>价</t>
    </r>
    <r>
      <rPr>
        <b/>
        <sz val="10"/>
        <rFont val="Times New Roman"/>
        <family val="1"/>
      </rPr>
      <t xml:space="preserve">      (</t>
    </r>
    <r>
      <rPr>
        <b/>
        <sz val="10"/>
        <rFont val="仿宋_GB2312"/>
        <charset val="134"/>
      </rPr>
      <t>元</t>
    </r>
    <r>
      <rPr>
        <b/>
        <sz val="10"/>
        <rFont val="Times New Roman"/>
        <family val="1"/>
      </rPr>
      <t>)</t>
    </r>
  </si>
  <si>
    <t>注水钻孔费用</t>
  </si>
  <si>
    <t>钻探</t>
  </si>
  <si>
    <r>
      <rPr>
        <sz val="9"/>
        <rFont val="仿宋_GB2312"/>
        <charset val="134"/>
      </rPr>
      <t>陆地：</t>
    </r>
    <r>
      <rPr>
        <sz val="9"/>
        <rFont val="Times New Roman"/>
        <family val="1"/>
      </rPr>
      <t xml:space="preserve">     </t>
    </r>
    <r>
      <rPr>
        <sz val="9"/>
        <rFont val="仿宋_GB2312"/>
        <charset val="134"/>
      </rPr>
      <t>钻探</t>
    </r>
    <r>
      <rPr>
        <sz val="9"/>
        <rFont val="Times New Roman"/>
        <family val="1"/>
      </rPr>
      <t>747</t>
    </r>
    <r>
      <rPr>
        <sz val="9"/>
        <rFont val="仿宋_GB2312"/>
        <charset val="134"/>
      </rPr>
      <t>米</t>
    </r>
    <r>
      <rPr>
        <sz val="9"/>
        <rFont val="Times New Roman"/>
        <family val="1"/>
      </rPr>
      <t>/47</t>
    </r>
    <r>
      <rPr>
        <sz val="9"/>
        <rFont val="仿宋_GB2312"/>
        <charset val="134"/>
      </rPr>
      <t>孔</t>
    </r>
  </si>
  <si>
    <t>Ⅰ</t>
  </si>
  <si>
    <r>
      <rPr>
        <sz val="9"/>
        <rFont val="Times New Roman"/>
        <family val="1"/>
      </rPr>
      <t>h</t>
    </r>
    <r>
      <rPr>
        <sz val="9"/>
        <rFont val="宋体"/>
        <family val="3"/>
        <charset val="134"/>
      </rPr>
      <t>≤</t>
    </r>
    <r>
      <rPr>
        <sz val="9"/>
        <rFont val="Times New Roman"/>
        <family val="1"/>
      </rPr>
      <t>10</t>
    </r>
  </si>
  <si>
    <r>
      <rPr>
        <sz val="9"/>
        <rFont val="仿宋_GB2312"/>
        <charset val="134"/>
      </rPr>
      <t>说明：</t>
    </r>
    <r>
      <rPr>
        <sz val="9"/>
        <rFont val="Times New Roman"/>
        <family val="1"/>
      </rPr>
      <t xml:space="preserve">         </t>
    </r>
    <r>
      <rPr>
        <sz val="9"/>
        <rFont val="仿宋_GB2312"/>
        <charset val="134"/>
      </rPr>
      <t>一、本工程结算按国家计委、建设部</t>
    </r>
    <r>
      <rPr>
        <sz val="9"/>
        <rFont val="Times New Roman"/>
        <family val="1"/>
      </rPr>
      <t>2002</t>
    </r>
    <r>
      <rPr>
        <sz val="9"/>
        <rFont val="仿宋_GB2312"/>
        <charset val="134"/>
      </rPr>
      <t>年《工程勘察设计收费标准》计算</t>
    </r>
    <r>
      <rPr>
        <sz val="9"/>
        <rFont val="Times New Roman"/>
        <family val="1"/>
      </rPr>
      <t xml:space="preserve"> </t>
    </r>
    <r>
      <rPr>
        <sz val="9"/>
        <rFont val="仿宋_GB2312"/>
        <charset val="134"/>
      </rPr>
      <t>。</t>
    </r>
    <r>
      <rPr>
        <sz val="9"/>
        <rFont val="Times New Roman"/>
        <family val="1"/>
      </rPr>
      <t xml:space="preserve">             </t>
    </r>
    <r>
      <rPr>
        <sz val="9"/>
        <rFont val="仿宋_GB2312"/>
        <charset val="134"/>
      </rPr>
      <t>二、钻探工作中土层钻进为套管跟管钻进</t>
    </r>
    <r>
      <rPr>
        <sz val="9"/>
        <rFont val="Times New Roman"/>
        <family val="1"/>
      </rPr>
      <t>,</t>
    </r>
    <r>
      <rPr>
        <sz val="9"/>
        <rFont val="仿宋_GB2312"/>
        <charset val="134"/>
      </rPr>
      <t>岩层钻进为泥浆护壁。其地层分类为：Ⅰ类（暂按厚</t>
    </r>
    <r>
      <rPr>
        <sz val="9"/>
        <rFont val="Times New Roman"/>
        <family val="1"/>
      </rPr>
      <t>5.0</t>
    </r>
    <r>
      <rPr>
        <sz val="9"/>
        <rFont val="仿宋_GB2312"/>
        <charset val="134"/>
      </rPr>
      <t>米考虑）：素填土、淤泥质土及软</t>
    </r>
    <r>
      <rPr>
        <sz val="9"/>
        <rFont val="Times New Roman"/>
        <family val="1"/>
      </rPr>
      <t>-</t>
    </r>
    <r>
      <rPr>
        <sz val="9"/>
        <rFont val="仿宋_GB2312"/>
        <charset val="134"/>
      </rPr>
      <t>可塑状粉质黏土；Ⅲ类：强及中风化岩；Ⅴ类（暂按厚</t>
    </r>
    <r>
      <rPr>
        <sz val="9"/>
        <rFont val="Times New Roman"/>
        <family val="1"/>
      </rPr>
      <t>1.5</t>
    </r>
    <r>
      <rPr>
        <sz val="9"/>
        <rFont val="仿宋_GB2312"/>
        <charset val="134"/>
      </rPr>
      <t>米考虑）：混凝土底板。</t>
    </r>
    <r>
      <rPr>
        <sz val="9"/>
        <rFont val="Times New Roman"/>
        <family val="1"/>
      </rPr>
      <t xml:space="preserve">                      </t>
    </r>
    <r>
      <rPr>
        <sz val="9"/>
        <rFont val="仿宋_GB2312"/>
        <charset val="134"/>
      </rPr>
      <t>三、土工试验说明：土常规包括：密度、比重、液限和塑限，其中：密度为环刀法、液限为圆锥仪法、压缩为慢速法、剪切为固结快剪法、渗透试验为粘土类。</t>
    </r>
  </si>
  <si>
    <t>Ⅲ</t>
  </si>
  <si>
    <t>砼结构是土层上覆结构，套管护壁必须从上至下，否则无法施工</t>
  </si>
  <si>
    <r>
      <rPr>
        <sz val="9"/>
        <rFont val="Times New Roman"/>
        <family val="1"/>
      </rPr>
      <t>10</t>
    </r>
    <r>
      <rPr>
        <sz val="9"/>
        <rFont val="宋体"/>
        <family val="3"/>
        <charset val="134"/>
      </rPr>
      <t>＜</t>
    </r>
    <r>
      <rPr>
        <sz val="9"/>
        <rFont val="Times New Roman"/>
        <family val="1"/>
      </rPr>
      <t>h</t>
    </r>
    <r>
      <rPr>
        <sz val="9"/>
        <rFont val="宋体"/>
        <family val="3"/>
        <charset val="134"/>
      </rPr>
      <t>≤</t>
    </r>
    <r>
      <rPr>
        <sz val="9"/>
        <rFont val="Times New Roman"/>
        <family val="1"/>
      </rPr>
      <t>20</t>
    </r>
  </si>
  <si>
    <r>
      <rPr>
        <sz val="9"/>
        <rFont val="Times New Roman"/>
        <family val="1"/>
      </rPr>
      <t>20</t>
    </r>
    <r>
      <rPr>
        <sz val="9"/>
        <rFont val="宋体"/>
        <family val="3"/>
        <charset val="134"/>
      </rPr>
      <t>＜</t>
    </r>
    <r>
      <rPr>
        <sz val="9"/>
        <rFont val="Times New Roman"/>
        <family val="1"/>
      </rPr>
      <t>h</t>
    </r>
    <r>
      <rPr>
        <sz val="9"/>
        <rFont val="宋体"/>
        <family val="3"/>
        <charset val="134"/>
      </rPr>
      <t>≤</t>
    </r>
    <r>
      <rPr>
        <sz val="9"/>
        <rFont val="Times New Roman"/>
        <family val="1"/>
      </rPr>
      <t>30</t>
    </r>
  </si>
  <si>
    <r>
      <rPr>
        <sz val="9"/>
        <rFont val="仿宋_GB2312"/>
        <charset val="134"/>
      </rPr>
      <t>Ⅴ</t>
    </r>
  </si>
  <si>
    <t>标贯试验</t>
  </si>
  <si>
    <r>
      <rPr>
        <sz val="10"/>
        <rFont val="仿宋_GB2312"/>
        <charset val="134"/>
      </rPr>
      <t>Ⅱ</t>
    </r>
  </si>
  <si>
    <r>
      <rPr>
        <sz val="9"/>
        <rFont val="Times New Roman"/>
        <family val="1"/>
      </rPr>
      <t>D</t>
    </r>
    <r>
      <rPr>
        <sz val="9"/>
        <rFont val="仿宋_GB2312"/>
        <charset val="134"/>
      </rPr>
      <t>≤</t>
    </r>
    <r>
      <rPr>
        <sz val="9"/>
        <rFont val="Times New Roman"/>
        <family val="1"/>
      </rPr>
      <t>20</t>
    </r>
  </si>
  <si>
    <t>动力触探</t>
  </si>
  <si>
    <r>
      <rPr>
        <sz val="9"/>
        <rFont val="Times New Roman"/>
        <family val="1"/>
      </rPr>
      <t>D</t>
    </r>
    <r>
      <rPr>
        <sz val="9"/>
        <rFont val="仿宋_GB2312"/>
        <charset val="134"/>
      </rPr>
      <t>≤</t>
    </r>
    <r>
      <rPr>
        <sz val="9"/>
        <rFont val="Times New Roman"/>
        <family val="1"/>
      </rPr>
      <t>10</t>
    </r>
  </si>
  <si>
    <t>取试样</t>
  </si>
  <si>
    <t>取原状土</t>
  </si>
  <si>
    <t>取扰动样</t>
  </si>
  <si>
    <r>
      <rPr>
        <sz val="9"/>
        <color rgb="FFFF0000"/>
        <rFont val="仿宋_GB2312"/>
        <charset val="134"/>
      </rPr>
      <t>取</t>
    </r>
    <r>
      <rPr>
        <sz val="9"/>
        <color rgb="FFFF0000"/>
        <rFont val="Times New Roman"/>
        <family val="1"/>
      </rPr>
      <t xml:space="preserve"> </t>
    </r>
    <r>
      <rPr>
        <sz val="9"/>
        <color rgb="FFFF0000"/>
        <rFont val="仿宋_GB2312"/>
        <charset val="134"/>
      </rPr>
      <t>水</t>
    </r>
    <r>
      <rPr>
        <sz val="9"/>
        <color rgb="FFFF0000"/>
        <rFont val="Times New Roman"/>
        <family val="1"/>
      </rPr>
      <t xml:space="preserve"> </t>
    </r>
    <r>
      <rPr>
        <sz val="9"/>
        <color rgb="FFFF0000"/>
        <rFont val="仿宋_GB2312"/>
        <charset val="134"/>
      </rPr>
      <t>样</t>
    </r>
  </si>
  <si>
    <t>取岩芯样</t>
  </si>
  <si>
    <r>
      <rPr>
        <b/>
        <sz val="9"/>
        <rFont val="仿宋_GB2312"/>
        <charset val="134"/>
      </rPr>
      <t>测量定点</t>
    </r>
  </si>
  <si>
    <r>
      <rPr>
        <b/>
        <sz val="9"/>
        <rFont val="仿宋_GB2312"/>
        <charset val="134"/>
      </rPr>
      <t>室内土工</t>
    </r>
    <r>
      <rPr>
        <b/>
        <sz val="9"/>
        <rFont val="Times New Roman"/>
        <family val="1"/>
      </rPr>
      <t xml:space="preserve">  </t>
    </r>
    <r>
      <rPr>
        <b/>
        <sz val="9"/>
        <rFont val="仿宋_GB2312"/>
        <charset val="134"/>
      </rPr>
      <t>试验</t>
    </r>
  </si>
  <si>
    <r>
      <rPr>
        <sz val="9"/>
        <rFont val="仿宋_GB2312"/>
        <charset val="134"/>
      </rPr>
      <t>土常规</t>
    </r>
  </si>
  <si>
    <r>
      <rPr>
        <sz val="9"/>
        <rFont val="仿宋_GB2312"/>
        <charset val="134"/>
      </rPr>
      <t>压缩</t>
    </r>
  </si>
  <si>
    <r>
      <rPr>
        <sz val="9"/>
        <rFont val="仿宋_GB2312"/>
        <charset val="134"/>
      </rPr>
      <t>剪切</t>
    </r>
  </si>
  <si>
    <t>室内土工  试验</t>
  </si>
  <si>
    <r>
      <rPr>
        <sz val="9"/>
        <rFont val="仿宋_GB2312"/>
        <charset val="134"/>
      </rPr>
      <t>颗粒分析</t>
    </r>
  </si>
  <si>
    <r>
      <rPr>
        <sz val="9"/>
        <rFont val="仿宋_GB2312"/>
        <charset val="134"/>
      </rPr>
      <t>渗透</t>
    </r>
  </si>
  <si>
    <r>
      <rPr>
        <b/>
        <sz val="9"/>
        <rFont val="仿宋_GB2312"/>
        <charset val="134"/>
      </rPr>
      <t>岩石试验</t>
    </r>
  </si>
  <si>
    <r>
      <rPr>
        <sz val="9"/>
        <rFont val="仿宋_GB2312"/>
        <charset val="134"/>
      </rPr>
      <t>切磨</t>
    </r>
  </si>
  <si>
    <t>颗粒密度</t>
  </si>
  <si>
    <t>块体密度</t>
  </si>
  <si>
    <t>岩块波速</t>
  </si>
  <si>
    <r>
      <rPr>
        <sz val="9"/>
        <rFont val="仿宋_GB2312"/>
        <charset val="134"/>
      </rPr>
      <t>饱和吸水率</t>
    </r>
  </si>
  <si>
    <t>天然抗压</t>
  </si>
  <si>
    <r>
      <rPr>
        <b/>
        <sz val="9"/>
        <rFont val="仿宋_GB2312"/>
        <charset val="134"/>
      </rPr>
      <t>水质分析</t>
    </r>
    <r>
      <rPr>
        <b/>
        <sz val="9"/>
        <rFont val="Times New Roman"/>
        <family val="1"/>
      </rPr>
      <t xml:space="preserve">  </t>
    </r>
    <r>
      <rPr>
        <b/>
        <sz val="9"/>
        <rFont val="仿宋_GB2312"/>
        <charset val="134"/>
      </rPr>
      <t>试验</t>
    </r>
  </si>
  <si>
    <t>全分析</t>
  </si>
  <si>
    <r>
      <rPr>
        <b/>
        <sz val="12"/>
        <rFont val="仿宋_GB2312"/>
        <charset val="134"/>
      </rPr>
      <t>工程直接费小计</t>
    </r>
  </si>
  <si>
    <t>B</t>
  </si>
  <si>
    <r>
      <rPr>
        <b/>
        <sz val="12"/>
        <rFont val="仿宋_GB2312"/>
        <charset val="134"/>
      </rPr>
      <t>岩土工程勘察技术工作费（甲级）</t>
    </r>
    <r>
      <rPr>
        <b/>
        <sz val="12"/>
        <rFont val="Times New Roman"/>
        <family val="1"/>
      </rPr>
      <t>A×120%</t>
    </r>
  </si>
  <si>
    <t>C</t>
  </si>
  <si>
    <r>
      <rPr>
        <b/>
        <sz val="12"/>
        <rFont val="仿宋_GB2312"/>
        <charset val="134"/>
      </rPr>
      <t>本工程勘察费合计：</t>
    </r>
    <r>
      <rPr>
        <b/>
        <sz val="12"/>
        <rFont val="Times New Roman"/>
        <family val="1"/>
      </rPr>
      <t>C=A+B</t>
    </r>
  </si>
  <si>
    <t>实体注水试验抗浮检测费用报价清单</t>
  </si>
  <si>
    <t>工作内容</t>
  </si>
  <si>
    <t>工程量</t>
  </si>
  <si>
    <t>单价</t>
  </si>
  <si>
    <t>单位</t>
  </si>
  <si>
    <t>费用</t>
  </si>
  <si>
    <t>大型注水试验抗浮检测</t>
  </si>
  <si>
    <r>
      <rPr>
        <sz val="10"/>
        <rFont val="宋体"/>
        <family val="3"/>
        <charset val="134"/>
      </rPr>
      <t>市政用水</t>
    </r>
  </si>
  <si>
    <t>m3</t>
  </si>
  <si>
    <r>
      <rPr>
        <sz val="10"/>
        <rFont val="宋体"/>
        <family val="3"/>
        <charset val="134"/>
      </rPr>
      <t>孔内花管</t>
    </r>
  </si>
  <si>
    <t>m</t>
  </si>
  <si>
    <t>外径180、6~8mm厚PVC</t>
  </si>
  <si>
    <r>
      <rPr>
        <sz val="10"/>
        <rFont val="宋体"/>
        <family val="3"/>
        <charset val="134"/>
      </rPr>
      <t>注水试验管材</t>
    </r>
  </si>
  <si>
    <t>一寸，加厚管</t>
  </si>
  <si>
    <r>
      <rPr>
        <sz val="10"/>
        <rFont val="宋体"/>
        <family val="3"/>
        <charset val="134"/>
      </rPr>
      <t>注水试验</t>
    </r>
  </si>
  <si>
    <r>
      <rPr>
        <sz val="10"/>
        <rFont val="宋体"/>
        <family val="3"/>
        <charset val="134"/>
      </rPr>
      <t>段次</t>
    </r>
  </si>
  <si>
    <r>
      <rPr>
        <sz val="10"/>
        <rFont val="宋体"/>
        <family val="3"/>
        <charset val="134"/>
      </rPr>
      <t>合计</t>
    </r>
  </si>
  <si>
    <t>注水试验钻孔报价清单</t>
  </si>
  <si>
    <r>
      <t>陆地：</t>
    </r>
    <r>
      <rPr>
        <sz val="9"/>
        <rFont val="Times New Roman"/>
        <family val="1"/>
      </rPr>
      <t xml:space="preserve">     </t>
    </r>
    <r>
      <rPr>
        <sz val="9"/>
        <rFont val="仿宋_GB2312"/>
        <charset val="134"/>
      </rPr>
      <t xml:space="preserve">钻探 </t>
    </r>
  </si>
  <si>
    <r>
      <rPr>
        <sz val="9"/>
        <rFont val="仿宋_GB2312"/>
        <charset val="134"/>
      </rPr>
      <t>说明：</t>
    </r>
    <r>
      <rPr>
        <sz val="9"/>
        <rFont val="Times New Roman"/>
        <family val="1"/>
      </rPr>
      <t xml:space="preserve">         </t>
    </r>
    <r>
      <rPr>
        <sz val="9"/>
        <rFont val="仿宋_GB2312"/>
        <charset val="134"/>
      </rPr>
      <t>一、本工程结算按国家计委、建设部</t>
    </r>
    <r>
      <rPr>
        <sz val="9"/>
        <rFont val="Times New Roman"/>
        <family val="1"/>
      </rPr>
      <t>2002</t>
    </r>
    <r>
      <rPr>
        <sz val="9"/>
        <rFont val="仿宋_GB2312"/>
        <charset val="134"/>
      </rPr>
      <t>年《工程勘察设计收费标准》计算</t>
    </r>
    <r>
      <rPr>
        <sz val="9"/>
        <rFont val="Times New Roman"/>
        <family val="1"/>
      </rPr>
      <t xml:space="preserve"> </t>
    </r>
    <r>
      <rPr>
        <sz val="9"/>
        <rFont val="仿宋_GB2312"/>
        <charset val="134"/>
      </rPr>
      <t>。</t>
    </r>
    <r>
      <rPr>
        <sz val="9"/>
        <rFont val="Times New Roman"/>
        <family val="1"/>
      </rPr>
      <t xml:space="preserve">             </t>
    </r>
    <r>
      <rPr>
        <sz val="9"/>
        <rFont val="仿宋_GB2312"/>
        <charset val="134"/>
      </rPr>
      <t>二、钻探工作中土层钻进为套管跟管钻进</t>
    </r>
    <r>
      <rPr>
        <sz val="9"/>
        <rFont val="Times New Roman"/>
        <family val="1"/>
      </rPr>
      <t>,</t>
    </r>
    <r>
      <rPr>
        <sz val="9"/>
        <rFont val="仿宋_GB2312"/>
        <charset val="134"/>
      </rPr>
      <t>岩层钻进为泥浆护壁。其地层分类为：Ⅰ类（暂按厚</t>
    </r>
    <r>
      <rPr>
        <sz val="9"/>
        <rFont val="Times New Roman"/>
        <family val="1"/>
      </rPr>
      <t>5.0</t>
    </r>
    <r>
      <rPr>
        <sz val="9"/>
        <rFont val="仿宋_GB2312"/>
        <charset val="134"/>
      </rPr>
      <t>米考虑）：素填土、淤泥质土及软</t>
    </r>
    <r>
      <rPr>
        <sz val="9"/>
        <rFont val="Times New Roman"/>
        <family val="1"/>
      </rPr>
      <t>-</t>
    </r>
    <r>
      <rPr>
        <sz val="9"/>
        <rFont val="仿宋_GB2312"/>
        <charset val="134"/>
      </rPr>
      <t>可塑状粉质黏土；Ⅲ类：强及中风化岩。</t>
    </r>
    <r>
      <rPr>
        <sz val="9"/>
        <rFont val="Times New Roman"/>
        <family val="1"/>
      </rPr>
      <t xml:space="preserve">                      </t>
    </r>
    <r>
      <rPr>
        <sz val="9"/>
        <rFont val="仿宋_GB2312"/>
        <charset val="134"/>
      </rPr>
      <t>三、土工试验说明：土常规包括：密度、比重、液限和塑限，其中：密度为环刀法、液限为圆锥仪法、压缩为慢速法、剪切为固结快剪法、渗透试验为粘土类。</t>
    </r>
  </si>
  <si>
    <t>监测费用报价清单</t>
  </si>
  <si>
    <t>序号</t>
  </si>
  <si>
    <t>项目名称</t>
  </si>
  <si>
    <t>监测点数</t>
  </si>
  <si>
    <t>工程量（A)</t>
  </si>
  <si>
    <r>
      <rPr>
        <b/>
        <sz val="12"/>
        <rFont val="微软雅黑"/>
        <family val="2"/>
        <charset val="134"/>
      </rPr>
      <t>不含税</t>
    </r>
    <r>
      <rPr>
        <b/>
        <sz val="12"/>
        <color indexed="8"/>
        <rFont val="微软雅黑"/>
        <family val="2"/>
        <charset val="134"/>
      </rPr>
      <t xml:space="preserve">单价
</t>
    </r>
    <r>
      <rPr>
        <b/>
        <sz val="12"/>
        <rFont val="微软雅黑"/>
        <family val="2"/>
        <charset val="134"/>
      </rPr>
      <t>(B)</t>
    </r>
  </si>
  <si>
    <r>
      <rPr>
        <b/>
        <sz val="12"/>
        <rFont val="微软雅黑"/>
        <family val="2"/>
        <charset val="134"/>
      </rPr>
      <t>含税</t>
    </r>
    <r>
      <rPr>
        <b/>
        <sz val="12"/>
        <color indexed="8"/>
        <rFont val="微软雅黑"/>
        <family val="2"/>
        <charset val="134"/>
      </rPr>
      <t xml:space="preserve">单价
</t>
    </r>
    <r>
      <rPr>
        <b/>
        <sz val="12"/>
        <rFont val="微软雅黑"/>
        <family val="2"/>
        <charset val="134"/>
      </rPr>
      <t>(C)</t>
    </r>
  </si>
  <si>
    <t>含税合计</t>
  </si>
  <si>
    <t>其中增值税税金</t>
  </si>
  <si>
    <r>
      <rPr>
        <b/>
        <sz val="12"/>
        <color rgb="FF000000"/>
        <rFont val="微软雅黑"/>
        <family val="2"/>
        <charset val="134"/>
      </rPr>
      <t>（</t>
    </r>
    <r>
      <rPr>
        <b/>
        <sz val="12"/>
        <rFont val="微软雅黑"/>
        <family val="2"/>
        <charset val="134"/>
      </rPr>
      <t>D</t>
    </r>
    <r>
      <rPr>
        <b/>
        <sz val="12"/>
        <color indexed="8"/>
        <rFont val="微软雅黑"/>
        <family val="2"/>
        <charset val="134"/>
      </rPr>
      <t>）</t>
    </r>
    <r>
      <rPr>
        <b/>
        <sz val="12"/>
        <rFont val="微软雅黑"/>
        <family val="2"/>
        <charset val="134"/>
      </rPr>
      <t>=</t>
    </r>
    <r>
      <rPr>
        <b/>
        <sz val="12"/>
        <color indexed="8"/>
        <rFont val="微软雅黑"/>
        <family val="2"/>
        <charset val="134"/>
      </rPr>
      <t>（</t>
    </r>
    <r>
      <rPr>
        <b/>
        <sz val="12"/>
        <rFont val="微软雅黑"/>
        <family val="2"/>
        <charset val="134"/>
      </rPr>
      <t>A</t>
    </r>
    <r>
      <rPr>
        <b/>
        <sz val="12"/>
        <color indexed="8"/>
        <rFont val="微软雅黑"/>
        <family val="2"/>
        <charset val="134"/>
      </rPr>
      <t>）</t>
    </r>
    <r>
      <rPr>
        <b/>
        <sz val="12"/>
        <rFont val="微软雅黑"/>
        <family val="2"/>
        <charset val="134"/>
      </rPr>
      <t>×(C)</t>
    </r>
  </si>
  <si>
    <r>
      <rPr>
        <b/>
        <sz val="12"/>
        <color indexed="8"/>
        <rFont val="微软雅黑"/>
        <family val="2"/>
        <charset val="134"/>
      </rPr>
      <t>（</t>
    </r>
    <r>
      <rPr>
        <b/>
        <sz val="12"/>
        <rFont val="微软雅黑"/>
        <family val="2"/>
        <charset val="134"/>
      </rPr>
      <t>E</t>
    </r>
    <r>
      <rPr>
        <b/>
        <sz val="12"/>
        <color indexed="8"/>
        <rFont val="微软雅黑"/>
        <family val="2"/>
        <charset val="134"/>
      </rPr>
      <t>）</t>
    </r>
    <r>
      <rPr>
        <b/>
        <sz val="12"/>
        <rFont val="微软雅黑"/>
        <family val="2"/>
        <charset val="134"/>
      </rPr>
      <t>=</t>
    </r>
    <r>
      <rPr>
        <b/>
        <sz val="12"/>
        <color indexed="8"/>
        <rFont val="微软雅黑"/>
        <family val="2"/>
        <charset val="134"/>
      </rPr>
      <t>（</t>
    </r>
    <r>
      <rPr>
        <b/>
        <sz val="12"/>
        <rFont val="微软雅黑"/>
        <family val="2"/>
        <charset val="134"/>
      </rPr>
      <t>A</t>
    </r>
    <r>
      <rPr>
        <b/>
        <sz val="12"/>
        <color indexed="8"/>
        <rFont val="微软雅黑"/>
        <family val="2"/>
        <charset val="134"/>
      </rPr>
      <t>）</t>
    </r>
    <r>
      <rPr>
        <b/>
        <sz val="12"/>
        <rFont val="微软雅黑"/>
        <family val="2"/>
        <charset val="134"/>
      </rPr>
      <t>×(C-B)</t>
    </r>
  </si>
  <si>
    <t>一</t>
  </si>
  <si>
    <t>监测项目</t>
  </si>
  <si>
    <t>建筑物沉降变形监测</t>
  </si>
  <si>
    <t>点.次</t>
  </si>
  <si>
    <t>建筑物周边地下水位监测</t>
  </si>
  <si>
    <t>底板裂缝监测</t>
  </si>
  <si>
    <t>条.次</t>
  </si>
  <si>
    <t>总计 人民币</t>
  </si>
  <si>
    <t>监测周期20天，工程量按1天3次计算</t>
  </si>
  <si>
    <t>部位</t>
  </si>
  <si>
    <t>断面</t>
  </si>
  <si>
    <t>断面根数</t>
  </si>
  <si>
    <t>断面长度</t>
  </si>
  <si>
    <t>间距</t>
  </si>
  <si>
    <t>总数</t>
  </si>
  <si>
    <t>备注</t>
  </si>
  <si>
    <t>平均值</t>
  </si>
  <si>
    <t>1#基坑</t>
  </si>
  <si>
    <t>A1-B1</t>
  </si>
  <si>
    <t>B1-C1</t>
  </si>
  <si>
    <t>C1-C'1</t>
  </si>
  <si>
    <t>C'1-D1</t>
  </si>
  <si>
    <t>D1-D1'</t>
  </si>
  <si>
    <t>D1'-E1</t>
  </si>
  <si>
    <t>E1-F1</t>
  </si>
  <si>
    <t>G1-A1</t>
  </si>
  <si>
    <t>总计</t>
  </si>
  <si>
    <t>2#基坑</t>
  </si>
  <si>
    <t>A2-B2</t>
  </si>
  <si>
    <t>B2-C2</t>
  </si>
  <si>
    <t>C2-D2</t>
  </si>
  <si>
    <t>D2-A2</t>
  </si>
  <si>
    <t xml:space="preserve"> </t>
  </si>
  <si>
    <t>3#基坑</t>
  </si>
  <si>
    <t>A3-B3</t>
  </si>
  <si>
    <t>B3-C3</t>
  </si>
  <si>
    <t>C3-D3</t>
  </si>
  <si>
    <t>D3-D3'</t>
  </si>
  <si>
    <t>D3'-A3</t>
  </si>
  <si>
    <t>4#基坑</t>
  </si>
  <si>
    <t>A4-B4</t>
  </si>
  <si>
    <t>C4-D4</t>
  </si>
  <si>
    <t>D4-A4</t>
  </si>
  <si>
    <t>B4-C4</t>
  </si>
  <si>
    <t>锚索</t>
  </si>
  <si>
    <t>挡土墙</t>
  </si>
  <si>
    <t>B4-BP3</t>
  </si>
  <si>
    <t>检测内容</t>
    <phoneticPr fontId="48" type="noConversion"/>
  </si>
  <si>
    <t>一、验证勘察费</t>
    <phoneticPr fontId="48" type="noConversion"/>
  </si>
  <si>
    <t>二、注水试验抗浮检测费</t>
    <phoneticPr fontId="48" type="noConversion"/>
  </si>
  <si>
    <t>三、监测费</t>
    <phoneticPr fontId="48" type="noConversion"/>
  </si>
  <si>
    <t>四、静载试验</t>
    <phoneticPr fontId="48" type="noConversion"/>
  </si>
  <si>
    <t>五、结构检测费</t>
    <phoneticPr fontId="4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</si>
</sst>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 * #,##0.00_ ;_ * \-#,##0.00_ ;_ * &quot;-&quot;??_ ;_ @_ "/>
    <numFmt numFmtId="176" formatCode="0_ "/>
    <numFmt numFmtId="177" formatCode="\1\-\1"/>
    <numFmt numFmtId="178" formatCode="_ * #,##0_ ;_ * \-#,##0_ ;_ * &quot;-&quot;??_ ;_ @_ "/>
    <numFmt numFmtId="180" formatCode="#\ ##\ ###"/>
    <numFmt numFmtId="182" formatCode="0.00_ "/>
    <numFmt numFmtId="183" formatCode="#,##0.00_);[Red]\(#,##0.00\)"/>
    <numFmt numFmtId="184" formatCode="0.0_ "/>
  </numFmts>
  <fonts count="49">
    <font>
      <sz val="11"/>
      <color theme="1"/>
      <name val="等线"/>
      <charset val="134"/>
      <scheme val="minor"/>
    </font>
    <font>
      <b/>
      <sz val="18"/>
      <name val="微软雅黑"/>
      <charset val="134"/>
    </font>
    <font>
      <sz val="12"/>
      <name val="微软雅黑"/>
      <charset val="134"/>
    </font>
    <font>
      <b/>
      <sz val="12"/>
      <color indexed="8"/>
      <name val="微软雅黑"/>
      <charset val="134"/>
    </font>
    <font>
      <b/>
      <sz val="12"/>
      <name val="微软雅黑"/>
      <charset val="134"/>
    </font>
    <font>
      <b/>
      <sz val="12"/>
      <color rgb="FF000000"/>
      <name val="微软雅黑"/>
      <charset val="134"/>
    </font>
    <font>
      <sz val="12"/>
      <color theme="1"/>
      <name val="微软雅黑"/>
      <charset val="134"/>
    </font>
    <font>
      <sz val="12"/>
      <color rgb="FFFF0000"/>
      <name val="微软雅黑"/>
      <charset val="134"/>
    </font>
    <font>
      <sz val="12"/>
      <name val="宋体"/>
      <charset val="134"/>
    </font>
    <font>
      <b/>
      <sz val="16"/>
      <name val="宋体"/>
      <charset val="134"/>
    </font>
    <font>
      <b/>
      <sz val="10"/>
      <name val="宋体"/>
      <charset val="134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Times New Roman"/>
    </font>
    <font>
      <sz val="10"/>
      <color rgb="FFFF0000"/>
      <name val="Times New Roman"/>
    </font>
    <font>
      <b/>
      <sz val="20"/>
      <name val="华文中宋"/>
      <charset val="134"/>
    </font>
    <font>
      <b/>
      <sz val="10"/>
      <name val="Times New Roman"/>
    </font>
    <font>
      <b/>
      <sz val="8"/>
      <name val="Times New Roman"/>
    </font>
    <font>
      <b/>
      <sz val="9"/>
      <name val="Times New Roman"/>
    </font>
    <font>
      <sz val="9"/>
      <name val="仿宋_GB2312"/>
      <charset val="134"/>
    </font>
    <font>
      <sz val="10"/>
      <name val="仿宋_GB2312"/>
      <charset val="134"/>
    </font>
    <font>
      <sz val="9"/>
      <name val="Times New Roman"/>
      <family val="1"/>
    </font>
    <font>
      <sz val="10"/>
      <name val="宋体"/>
      <family val="3"/>
      <charset val="134"/>
    </font>
    <font>
      <b/>
      <sz val="12"/>
      <name val="仿宋_GB2312"/>
      <charset val="134"/>
    </font>
    <font>
      <b/>
      <sz val="12"/>
      <name val="Times New Roman"/>
      <family val="1"/>
    </font>
    <font>
      <sz val="9"/>
      <color rgb="FFFF0000"/>
      <name val="仿宋_GB2312"/>
      <charset val="134"/>
    </font>
    <font>
      <b/>
      <sz val="9"/>
      <name val="仿宋_GB2312"/>
      <charset val="134"/>
    </font>
    <font>
      <b/>
      <sz val="8"/>
      <name val="仿宋_GB2312"/>
      <charset val="134"/>
    </font>
    <font>
      <b/>
      <sz val="10"/>
      <name val="宋体"/>
      <family val="3"/>
      <charset val="134"/>
    </font>
    <font>
      <sz val="8"/>
      <name val="宋体"/>
      <family val="3"/>
      <charset val="134"/>
    </font>
    <font>
      <sz val="9"/>
      <name val="宋体"/>
      <family val="3"/>
      <charset val="134"/>
    </font>
    <font>
      <b/>
      <sz val="9"/>
      <name val="仿宋_GB2312"/>
      <charset val="134"/>
    </font>
    <font>
      <b/>
      <sz val="16"/>
      <color theme="1"/>
      <name val="等线"/>
      <family val="3"/>
      <charset val="134"/>
      <scheme val="minor"/>
    </font>
    <font>
      <b/>
      <sz val="10"/>
      <name val="方正书宋_GBK"/>
      <charset val="134"/>
    </font>
    <font>
      <sz val="10"/>
      <name val="方正书宋_GBK"/>
      <charset val="134"/>
    </font>
    <font>
      <b/>
      <sz val="11"/>
      <color theme="1"/>
      <name val="宋体"/>
      <family val="3"/>
      <charset val="134"/>
    </font>
    <font>
      <b/>
      <sz val="11"/>
      <color theme="1"/>
      <name val="Times New Roman"/>
      <family val="1"/>
    </font>
    <font>
      <b/>
      <sz val="9"/>
      <name val="宋体"/>
      <family val="3"/>
      <charset val="134"/>
    </font>
    <font>
      <sz val="11"/>
      <name val="等线"/>
      <family val="3"/>
      <charset val="134"/>
      <scheme val="minor"/>
    </font>
    <font>
      <sz val="11"/>
      <name val="Arial"/>
      <family val="2"/>
    </font>
    <font>
      <b/>
      <sz val="10"/>
      <name val="仿宋_GB2312"/>
      <charset val="134"/>
    </font>
    <font>
      <sz val="9"/>
      <color rgb="FFFF0000"/>
      <name val="Times New Roman"/>
      <family val="1"/>
    </font>
    <font>
      <sz val="11"/>
      <color theme="1"/>
      <name val="等线"/>
      <family val="3"/>
      <charset val="134"/>
      <scheme val="minor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12"/>
      <name val="微软雅黑"/>
      <family val="2"/>
      <charset val="134"/>
    </font>
    <font>
      <b/>
      <sz val="12"/>
      <color indexed="8"/>
      <name val="微软雅黑"/>
      <family val="2"/>
      <charset val="134"/>
    </font>
    <font>
      <b/>
      <sz val="12"/>
      <color rgb="FF000000"/>
      <name val="微软雅黑"/>
      <family val="2"/>
      <charset val="134"/>
    </font>
    <font>
      <sz val="9"/>
      <name val="等线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/>
    <xf numFmtId="0" fontId="8" fillId="0" borderId="0">
      <alignment vertical="center"/>
    </xf>
    <xf numFmtId="0" fontId="42" fillId="0" borderId="0">
      <alignment vertical="center"/>
    </xf>
    <xf numFmtId="0" fontId="8" fillId="0" borderId="0">
      <alignment vertical="center"/>
    </xf>
    <xf numFmtId="43" fontId="39" fillId="0" borderId="0" applyFont="0" applyFill="0" applyBorder="0" applyAlignment="0" applyProtection="0">
      <alignment vertical="center"/>
    </xf>
  </cellStyleXfs>
  <cellXfs count="194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1" fontId="0" fillId="0" borderId="0" xfId="0" applyNumberFormat="1"/>
    <xf numFmtId="177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5" xfId="0" applyBorder="1" applyAlignment="1">
      <alignment horizontal="center"/>
    </xf>
    <xf numFmtId="0" fontId="0" fillId="0" borderId="6" xfId="0" applyBorder="1"/>
    <xf numFmtId="1" fontId="0" fillId="0" borderId="0" xfId="0" applyNumberFormat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1" fontId="0" fillId="0" borderId="5" xfId="0" applyNumberFormat="1" applyBorder="1" applyAlignment="1">
      <alignment horizontal="center"/>
    </xf>
    <xf numFmtId="0" fontId="0" fillId="0" borderId="10" xfId="0" applyBorder="1" applyAlignment="1">
      <alignment horizontal="center" vertical="center"/>
    </xf>
    <xf numFmtId="49" fontId="2" fillId="0" borderId="0" xfId="1" applyNumberFormat="1" applyFont="1" applyAlignment="1">
      <alignment horizontal="center"/>
    </xf>
    <xf numFmtId="49" fontId="2" fillId="0" borderId="0" xfId="1" applyNumberFormat="1" applyFont="1" applyAlignment="1">
      <alignment vertical="top"/>
    </xf>
    <xf numFmtId="178" fontId="2" fillId="0" borderId="0" xfId="1" applyNumberFormat="1" applyFont="1" applyAlignment="1">
      <alignment horizontal="center"/>
    </xf>
    <xf numFmtId="183" fontId="2" fillId="0" borderId="0" xfId="1" applyNumberFormat="1" applyFont="1">
      <alignment vertical="center"/>
    </xf>
    <xf numFmtId="49" fontId="2" fillId="0" borderId="0" xfId="4" applyNumberFormat="1" applyFont="1" applyAlignment="1">
      <alignment horizontal="center"/>
    </xf>
    <xf numFmtId="0" fontId="4" fillId="0" borderId="1" xfId="2" applyFont="1" applyFill="1" applyBorder="1" applyAlignment="1">
      <alignment horizontal="center" vertical="center" wrapText="1"/>
    </xf>
    <xf numFmtId="40" fontId="3" fillId="0" borderId="1" xfId="2" applyNumberFormat="1" applyFont="1" applyFill="1" applyBorder="1" applyAlignment="1">
      <alignment horizontal="center" vertical="top"/>
    </xf>
    <xf numFmtId="40" fontId="4" fillId="0" borderId="1" xfId="2" applyNumberFormat="1" applyFont="1" applyFill="1" applyBorder="1" applyAlignment="1">
      <alignment horizontal="center" vertical="center" wrapText="1"/>
    </xf>
    <xf numFmtId="0" fontId="2" fillId="0" borderId="1" xfId="2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176" fontId="2" fillId="0" borderId="1" xfId="2" applyNumberFormat="1" applyFont="1" applyFill="1" applyBorder="1" applyAlignment="1">
      <alignment horizontal="center" vertical="top" wrapText="1"/>
    </xf>
    <xf numFmtId="0" fontId="2" fillId="0" borderId="1" xfId="2" applyFont="1" applyFill="1" applyBorder="1" applyAlignment="1">
      <alignment horizontal="center" vertical="top" wrapText="1"/>
    </xf>
    <xf numFmtId="40" fontId="2" fillId="0" borderId="1" xfId="2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40" fontId="2" fillId="0" borderId="1" xfId="2" applyNumberFormat="1" applyFont="1" applyFill="1" applyBorder="1" applyAlignment="1">
      <alignment horizontal="center" vertical="center" wrapText="1"/>
    </xf>
    <xf numFmtId="40" fontId="2" fillId="2" borderId="1" xfId="2" applyNumberFormat="1" applyFont="1" applyFill="1" applyBorder="1" applyAlignment="1">
      <alignment horizontal="center" vertical="center" wrapText="1"/>
    </xf>
    <xf numFmtId="40" fontId="2" fillId="2" borderId="1" xfId="2" applyNumberFormat="1" applyFont="1" applyFill="1" applyBorder="1" applyAlignment="1">
      <alignment horizontal="center" vertical="top" wrapText="1"/>
    </xf>
    <xf numFmtId="0" fontId="2" fillId="0" borderId="1" xfId="2" applyFont="1" applyFill="1" applyBorder="1" applyAlignment="1">
      <alignment vertical="top" wrapText="1"/>
    </xf>
    <xf numFmtId="0" fontId="4" fillId="0" borderId="1" xfId="2" applyFont="1" applyFill="1" applyBorder="1" applyAlignment="1">
      <alignment vertical="center" wrapText="1"/>
    </xf>
    <xf numFmtId="0" fontId="2" fillId="0" borderId="0" xfId="1" applyFont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10" fillId="0" borderId="1" xfId="0" applyFont="1" applyFill="1" applyBorder="1" applyAlignment="1">
      <alignment vertical="center"/>
    </xf>
    <xf numFmtId="0" fontId="12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182" fontId="13" fillId="0" borderId="1" xfId="0" applyNumberFormat="1" applyFont="1" applyFill="1" applyBorder="1" applyAlignment="1">
      <alignment horizontal="center" vertical="center"/>
    </xf>
    <xf numFmtId="182" fontId="14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center" vertical="center"/>
    </xf>
    <xf numFmtId="182" fontId="13" fillId="0" borderId="1" xfId="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182" fontId="21" fillId="0" borderId="1" xfId="0" applyNumberFormat="1" applyFont="1" applyFill="1" applyBorder="1" applyAlignment="1">
      <alignment horizontal="center" vertical="center"/>
    </xf>
    <xf numFmtId="182" fontId="21" fillId="0" borderId="1" xfId="0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182" fontId="18" fillId="0" borderId="1" xfId="0" applyNumberFormat="1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vertical="center"/>
    </xf>
    <xf numFmtId="0" fontId="19" fillId="0" borderId="1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center"/>
    </xf>
    <xf numFmtId="182" fontId="21" fillId="2" borderId="1" xfId="0" applyNumberFormat="1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/>
    </xf>
    <xf numFmtId="43" fontId="21" fillId="0" borderId="1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left" vertical="top" wrapText="1"/>
    </xf>
    <xf numFmtId="0" fontId="29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left" vertical="top" wrapText="1"/>
    </xf>
    <xf numFmtId="0" fontId="21" fillId="0" borderId="0" xfId="0" applyFont="1" applyFill="1" applyAlignment="1">
      <alignment horizontal="left" vertical="top" wrapText="1"/>
    </xf>
    <xf numFmtId="0" fontId="21" fillId="0" borderId="0" xfId="0" applyFont="1" applyFill="1" applyBorder="1" applyAlignment="1">
      <alignment horizontal="left" vertical="top" wrapText="1"/>
    </xf>
    <xf numFmtId="43" fontId="21" fillId="2" borderId="1" xfId="0" applyNumberFormat="1" applyFont="1" applyFill="1" applyBorder="1" applyAlignment="1">
      <alignment horizontal="center" vertical="center"/>
    </xf>
    <xf numFmtId="182" fontId="21" fillId="2" borderId="1" xfId="0" applyNumberFormat="1" applyFont="1" applyFill="1" applyBorder="1" applyAlignment="1">
      <alignment horizontal="center" vertical="center" wrapText="1"/>
    </xf>
    <xf numFmtId="0" fontId="30" fillId="2" borderId="0" xfId="0" applyFont="1" applyFill="1" applyBorder="1" applyAlignment="1">
      <alignment horizontal="left" vertical="top" wrapText="1"/>
    </xf>
    <xf numFmtId="182" fontId="8" fillId="0" borderId="0" xfId="0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 horizontal="right" vertical="center"/>
    </xf>
    <xf numFmtId="31" fontId="18" fillId="0" borderId="0" xfId="0" applyNumberFormat="1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center" vertical="center" wrapText="1"/>
    </xf>
    <xf numFmtId="184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34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left" vertical="center" wrapText="1"/>
    </xf>
    <xf numFmtId="176" fontId="22" fillId="0" borderId="1" xfId="0" applyNumberFormat="1" applyFont="1" applyFill="1" applyBorder="1" applyAlignment="1">
      <alignment horizontal="center" vertical="center" wrapText="1"/>
    </xf>
    <xf numFmtId="176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176" fontId="12" fillId="2" borderId="1" xfId="0" applyNumberFormat="1" applyFont="1" applyFill="1" applyBorder="1" applyAlignment="1">
      <alignment horizontal="center" vertical="center" wrapText="1"/>
    </xf>
    <xf numFmtId="182" fontId="11" fillId="0" borderId="1" xfId="0" applyNumberFormat="1" applyFont="1" applyFill="1" applyBorder="1" applyAlignment="1">
      <alignment horizontal="center" vertical="center" wrapText="1"/>
    </xf>
    <xf numFmtId="176" fontId="11" fillId="0" borderId="1" xfId="0" applyNumberFormat="1" applyFont="1" applyFill="1" applyBorder="1" applyAlignment="1">
      <alignment horizontal="center" vertical="center" wrapText="1"/>
    </xf>
    <xf numFmtId="182" fontId="0" fillId="0" borderId="0" xfId="0" applyNumberFormat="1"/>
    <xf numFmtId="0" fontId="0" fillId="0" borderId="1" xfId="0" applyBorder="1" applyAlignment="1">
      <alignment vertical="center"/>
    </xf>
    <xf numFmtId="0" fontId="28" fillId="0" borderId="1" xfId="0" applyFont="1" applyFill="1" applyBorder="1" applyAlignment="1">
      <alignment horizontal="center" vertical="center"/>
    </xf>
    <xf numFmtId="0" fontId="37" fillId="2" borderId="1" xfId="0" applyFont="1" applyFill="1" applyBorder="1" applyAlignment="1">
      <alignment horizontal="center" vertical="center" wrapText="1"/>
    </xf>
    <xf numFmtId="0" fontId="38" fillId="0" borderId="0" xfId="0" applyFont="1"/>
    <xf numFmtId="0" fontId="32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34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34" fillId="0" borderId="4" xfId="0" applyFont="1" applyFill="1" applyBorder="1" applyAlignment="1">
      <alignment horizontal="center" vertical="center" wrapText="1"/>
    </xf>
    <xf numFmtId="0" fontId="34" fillId="0" borderId="6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22" fillId="0" borderId="4" xfId="0" applyFont="1" applyFill="1" applyBorder="1" applyAlignment="1">
      <alignment horizontal="center" vertical="center" wrapText="1"/>
    </xf>
    <xf numFmtId="0" fontId="22" fillId="0" borderId="6" xfId="0" applyFont="1" applyFill="1" applyBorder="1" applyAlignment="1">
      <alignment horizontal="left" vertical="center" wrapText="1"/>
    </xf>
    <xf numFmtId="0" fontId="35" fillId="0" borderId="4" xfId="0" applyFont="1" applyBorder="1" applyAlignment="1">
      <alignment horizontal="center" vertical="center"/>
    </xf>
    <xf numFmtId="0" fontId="36" fillId="0" borderId="5" xfId="0" applyFont="1" applyBorder="1" applyAlignment="1">
      <alignment horizontal="center" vertical="center"/>
    </xf>
    <xf numFmtId="0" fontId="36" fillId="0" borderId="6" xfId="0" applyFont="1" applyBorder="1" applyAlignment="1">
      <alignment horizontal="center" vertical="center"/>
    </xf>
    <xf numFmtId="0" fontId="22" fillId="0" borderId="0" xfId="0" applyFont="1" applyFill="1" applyAlignment="1">
      <alignment horizontal="left" vertical="center" wrapText="1"/>
    </xf>
    <xf numFmtId="0" fontId="12" fillId="0" borderId="0" xfId="0" applyFont="1" applyFill="1" applyAlignment="1">
      <alignment horizontal="left" vertical="center" wrapText="1"/>
    </xf>
    <xf numFmtId="0" fontId="12" fillId="0" borderId="0" xfId="0" applyFont="1" applyFill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28" fillId="0" borderId="4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28" fillId="0" borderId="4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 wrapText="1"/>
    </xf>
    <xf numFmtId="0" fontId="28" fillId="0" borderId="6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23" fillId="0" borderId="4" xfId="0" applyFont="1" applyFill="1" applyBorder="1" applyAlignment="1">
      <alignment horizontal="center" vertical="center"/>
    </xf>
    <xf numFmtId="0" fontId="24" fillId="0" borderId="5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31" fontId="31" fillId="0" borderId="0" xfId="0" applyNumberFormat="1" applyFont="1" applyFill="1" applyBorder="1" applyAlignment="1">
      <alignment horizontal="left" vertical="center"/>
    </xf>
    <xf numFmtId="31" fontId="18" fillId="0" borderId="0" xfId="0" applyNumberFormat="1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left" vertical="top" wrapText="1"/>
    </xf>
    <xf numFmtId="0" fontId="21" fillId="0" borderId="1" xfId="0" applyFont="1" applyFill="1" applyBorder="1" applyAlignment="1">
      <alignment horizontal="left" vertical="top" wrapText="1"/>
    </xf>
    <xf numFmtId="0" fontId="17" fillId="0" borderId="1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/>
    </xf>
    <xf numFmtId="0" fontId="24" fillId="0" borderId="4" xfId="0" applyFont="1" applyFill="1" applyBorder="1" applyAlignment="1">
      <alignment horizontal="center" vertical="center"/>
    </xf>
    <xf numFmtId="0" fontId="24" fillId="0" borderId="6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0" fontId="18" fillId="0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left" vertical="top" wrapText="1"/>
    </xf>
    <xf numFmtId="0" fontId="29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" fillId="0" borderId="0" xfId="3" applyFont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 vertical="center" wrapText="1"/>
    </xf>
    <xf numFmtId="0" fontId="4" fillId="0" borderId="1" xfId="2" applyFont="1" applyFill="1" applyBorder="1" applyAlignment="1">
      <alignment horizontal="center" vertical="center" wrapText="1"/>
    </xf>
    <xf numFmtId="0" fontId="4" fillId="0" borderId="3" xfId="2" applyFont="1" applyFill="1" applyBorder="1" applyAlignment="1">
      <alignment horizontal="center" vertical="center" wrapText="1"/>
    </xf>
    <xf numFmtId="0" fontId="4" fillId="0" borderId="2" xfId="2" applyFont="1" applyFill="1" applyBorder="1" applyAlignment="1">
      <alignment horizontal="center" vertical="center" wrapText="1"/>
    </xf>
    <xf numFmtId="0" fontId="4" fillId="0" borderId="11" xfId="2" applyFont="1" applyFill="1" applyBorder="1" applyAlignment="1">
      <alignment horizontal="center" vertical="center" wrapText="1"/>
    </xf>
    <xf numFmtId="180" fontId="5" fillId="0" borderId="1" xfId="2" applyNumberFormat="1" applyFont="1" applyFill="1" applyBorder="1" applyAlignment="1">
      <alignment horizontal="center" vertical="center" wrapText="1"/>
    </xf>
    <xf numFmtId="180" fontId="4" fillId="0" borderId="1" xfId="2" applyNumberFormat="1" applyFont="1" applyFill="1" applyBorder="1" applyAlignment="1">
      <alignment horizontal="center" vertical="center" wrapText="1"/>
    </xf>
    <xf numFmtId="180" fontId="3" fillId="0" borderId="1" xfId="2" applyNumberFormat="1" applyFont="1" applyFill="1" applyBorder="1" applyAlignment="1">
      <alignment horizontal="center" vertical="center" wrapText="1"/>
    </xf>
    <xf numFmtId="40" fontId="5" fillId="0" borderId="1" xfId="2" applyNumberFormat="1" applyFont="1" applyFill="1" applyBorder="1" applyAlignment="1">
      <alignment horizontal="center" vertical="center" wrapText="1"/>
    </xf>
    <xf numFmtId="40" fontId="4" fillId="0" borderId="1" xfId="2" applyNumberFormat="1" applyFont="1" applyFill="1" applyBorder="1" applyAlignment="1">
      <alignment horizontal="center" vertical="center" wrapText="1"/>
    </xf>
    <xf numFmtId="40" fontId="3" fillId="0" borderId="1" xfId="2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" fontId="0" fillId="0" borderId="5" xfId="0" applyNumberForma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 wrapText="1"/>
    </xf>
  </cellXfs>
  <cellStyles count="5">
    <cellStyle name="常规" xfId="0" builtinId="0"/>
    <cellStyle name="常规 2" xfId="2"/>
    <cellStyle name="常规_施工开办费-修正版‘二’" xfId="1"/>
    <cellStyle name="常规_通风空调单价细目表" xfId="3"/>
    <cellStyle name="千位分隔_通风空调单价细目表" xfId="4"/>
  </cellStyles>
  <dxfs count="0"/>
  <tableStyles count="0" defaultTableStyle="TableStyleMedium2" defaultPivotStyle="PivotStyleLight16"/>
  <colors>
    <mruColors>
      <color rgb="FFCCFFCC"/>
      <color rgb="FFCCFFFF"/>
      <color rgb="FFFF99CC"/>
      <color rgb="FFFF0000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142875</xdr:colOff>
      <xdr:row>6</xdr:row>
      <xdr:rowOff>71755</xdr:rowOff>
    </xdr:from>
    <xdr:to>
      <xdr:col>22</xdr:col>
      <xdr:colOff>608965</xdr:colOff>
      <xdr:row>6</xdr:row>
      <xdr:rowOff>28575</xdr:rowOff>
    </xdr:to>
    <xdr:pic>
      <xdr:nvPicPr>
        <xdr:cNvPr id="3" name="图片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820525" y="2313305"/>
          <a:ext cx="5266690" cy="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0</xdr:colOff>
      <xdr:row>5</xdr:row>
      <xdr:rowOff>0</xdr:rowOff>
    </xdr:from>
    <xdr:to>
      <xdr:col>30</xdr:col>
      <xdr:colOff>598805</xdr:colOff>
      <xdr:row>14</xdr:row>
      <xdr:rowOff>187325</xdr:rowOff>
    </xdr:to>
    <xdr:pic>
      <xdr:nvPicPr>
        <xdr:cNvPr id="2" name="图片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115925" y="1352550"/>
          <a:ext cx="8142605" cy="25615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18</xdr:col>
      <xdr:colOff>142875</xdr:colOff>
      <xdr:row>15</xdr:row>
      <xdr:rowOff>71755</xdr:rowOff>
    </xdr:from>
    <xdr:to>
      <xdr:col>25</xdr:col>
      <xdr:colOff>608965</xdr:colOff>
      <xdr:row>30</xdr:row>
      <xdr:rowOff>28575</xdr:rowOff>
    </xdr:to>
    <xdr:pic>
      <xdr:nvPicPr>
        <xdr:cNvPr id="3" name="图片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573000" y="4041775"/>
          <a:ext cx="5266690" cy="36664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18</xdr:col>
      <xdr:colOff>0</xdr:colOff>
      <xdr:row>31</xdr:row>
      <xdr:rowOff>0</xdr:rowOff>
    </xdr:from>
    <xdr:to>
      <xdr:col>29</xdr:col>
      <xdr:colOff>236855</xdr:colOff>
      <xdr:row>58</xdr:row>
      <xdr:rowOff>127000</xdr:rowOff>
    </xdr:to>
    <xdr:pic>
      <xdr:nvPicPr>
        <xdr:cNvPr id="4" name="图片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2430125" y="7934960"/>
          <a:ext cx="7780655" cy="516191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71"/>
  <sheetViews>
    <sheetView tabSelected="1" view="pageBreakPreview" topLeftCell="A7" zoomScale="102" zoomScaleNormal="100" zoomScaleSheetLayoutView="102" workbookViewId="0">
      <selection activeCell="A16" sqref="A16:J16"/>
    </sheetView>
  </sheetViews>
  <sheetFormatPr defaultColWidth="9.125" defaultRowHeight="14.25"/>
  <cols>
    <col min="1" max="1" width="5.125" customWidth="1"/>
    <col min="2" max="2" width="5.25" customWidth="1"/>
    <col min="3" max="3" width="16.125" customWidth="1"/>
    <col min="4" max="4" width="34.25" customWidth="1"/>
    <col min="8" max="8" width="9.125" style="1"/>
    <col min="9" max="9" width="12.625" style="1"/>
    <col min="10" max="10" width="28.75" customWidth="1"/>
  </cols>
  <sheetData>
    <row r="1" spans="1:10" ht="38.1" customHeight="1">
      <c r="A1" s="102" t="s">
        <v>0</v>
      </c>
      <c r="B1" s="102"/>
      <c r="C1" s="102"/>
      <c r="D1" s="102"/>
      <c r="E1" s="102"/>
      <c r="F1" s="102"/>
      <c r="G1" s="102"/>
      <c r="H1" s="102"/>
      <c r="I1" s="102"/>
      <c r="J1" s="102"/>
    </row>
    <row r="2" spans="1:10" ht="35.1" customHeight="1">
      <c r="A2" s="84" t="s">
        <v>1</v>
      </c>
      <c r="B2" s="193" t="s">
        <v>216</v>
      </c>
      <c r="C2" s="104"/>
      <c r="D2" s="84" t="s">
        <v>3</v>
      </c>
      <c r="E2" s="84" t="s">
        <v>4</v>
      </c>
      <c r="F2" s="84" t="s">
        <v>5</v>
      </c>
      <c r="G2" s="84" t="s">
        <v>6</v>
      </c>
      <c r="H2" s="85" t="s">
        <v>7</v>
      </c>
      <c r="I2" s="95" t="s">
        <v>8</v>
      </c>
      <c r="J2" s="96" t="s">
        <v>9</v>
      </c>
    </row>
    <row r="3" spans="1:10" ht="35.1" customHeight="1">
      <c r="A3" s="105" t="s">
        <v>217</v>
      </c>
      <c r="B3" s="106"/>
      <c r="C3" s="106"/>
      <c r="D3" s="106"/>
      <c r="E3" s="106"/>
      <c r="F3" s="106"/>
      <c r="G3" s="106"/>
      <c r="H3" s="104"/>
      <c r="I3" s="104"/>
      <c r="J3" s="106"/>
    </row>
    <row r="4" spans="1:10" ht="35.1" customHeight="1">
      <c r="A4" s="87">
        <v>1</v>
      </c>
      <c r="B4" s="107" t="s">
        <v>11</v>
      </c>
      <c r="C4" s="108"/>
      <c r="D4" s="87" t="s">
        <v>12</v>
      </c>
      <c r="E4" s="88" t="s">
        <v>12</v>
      </c>
      <c r="F4" s="87" t="s">
        <v>12</v>
      </c>
      <c r="G4" s="88" t="s">
        <v>12</v>
      </c>
      <c r="H4" s="88"/>
      <c r="I4" s="88"/>
      <c r="J4" s="87" t="s">
        <v>13</v>
      </c>
    </row>
    <row r="5" spans="1:10" ht="35.1" customHeight="1">
      <c r="A5" s="87">
        <v>2</v>
      </c>
      <c r="B5" s="109" t="s">
        <v>14</v>
      </c>
      <c r="C5" s="110"/>
      <c r="D5" s="87"/>
      <c r="E5" s="88"/>
      <c r="F5" s="87"/>
      <c r="G5" s="88"/>
      <c r="H5" s="88"/>
      <c r="I5" s="88">
        <f>'附表一 验证勘察费 (2)'!G6</f>
        <v>0</v>
      </c>
      <c r="J5" s="87"/>
    </row>
    <row r="6" spans="1:10" ht="35.1" customHeight="1">
      <c r="A6" s="105" t="s">
        <v>218</v>
      </c>
      <c r="B6" s="106"/>
      <c r="C6" s="106"/>
      <c r="D6" s="106"/>
      <c r="E6" s="106"/>
      <c r="F6" s="106"/>
      <c r="G6" s="106"/>
      <c r="H6" s="104"/>
      <c r="I6" s="104"/>
      <c r="J6" s="106"/>
    </row>
    <row r="7" spans="1:10" ht="35.1" customHeight="1">
      <c r="A7" s="87">
        <v>1</v>
      </c>
      <c r="B7" s="109" t="s">
        <v>16</v>
      </c>
      <c r="C7" s="110"/>
      <c r="D7" s="86"/>
      <c r="E7" s="86"/>
      <c r="F7" s="86"/>
      <c r="G7" s="86"/>
      <c r="H7" s="84"/>
      <c r="I7" s="84"/>
      <c r="J7" s="86"/>
    </row>
    <row r="8" spans="1:10" ht="35.1" customHeight="1">
      <c r="A8" s="87">
        <v>2</v>
      </c>
      <c r="B8" s="109" t="s">
        <v>17</v>
      </c>
      <c r="C8" s="111"/>
      <c r="D8" s="88" t="s">
        <v>12</v>
      </c>
      <c r="E8" s="88" t="s">
        <v>12</v>
      </c>
      <c r="F8" s="88" t="s">
        <v>12</v>
      </c>
      <c r="G8" s="88" t="s">
        <v>12</v>
      </c>
      <c r="H8" s="88"/>
      <c r="I8" s="88"/>
      <c r="J8" s="89"/>
    </row>
    <row r="9" spans="1:10" ht="35.1" customHeight="1">
      <c r="A9" s="87">
        <v>3</v>
      </c>
      <c r="B9" s="109" t="s">
        <v>18</v>
      </c>
      <c r="C9" s="110"/>
      <c r="D9" s="88" t="s">
        <v>12</v>
      </c>
      <c r="E9" s="88" t="s">
        <v>12</v>
      </c>
      <c r="F9" s="88" t="s">
        <v>12</v>
      </c>
      <c r="G9" s="88" t="s">
        <v>12</v>
      </c>
      <c r="H9" s="88"/>
      <c r="I9" s="88"/>
      <c r="J9" s="89"/>
    </row>
    <row r="10" spans="1:10" ht="35.1" customHeight="1">
      <c r="A10" s="87">
        <v>4</v>
      </c>
      <c r="B10" s="107" t="s">
        <v>19</v>
      </c>
      <c r="C10" s="108"/>
      <c r="D10" s="87" t="s">
        <v>12</v>
      </c>
      <c r="E10" s="88" t="s">
        <v>12</v>
      </c>
      <c r="F10" s="87" t="s">
        <v>12</v>
      </c>
      <c r="G10" s="88" t="s">
        <v>12</v>
      </c>
      <c r="H10" s="88"/>
      <c r="I10" s="88"/>
      <c r="J10" s="87" t="s">
        <v>20</v>
      </c>
    </row>
    <row r="11" spans="1:10" ht="35.1" customHeight="1">
      <c r="A11" s="87">
        <v>5</v>
      </c>
      <c r="B11" s="109" t="s">
        <v>21</v>
      </c>
      <c r="C11" s="110"/>
      <c r="D11" s="87"/>
      <c r="E11" s="88"/>
      <c r="F11" s="87"/>
      <c r="G11" s="88"/>
      <c r="H11" s="88"/>
      <c r="I11" s="88">
        <f>SUM(I7:I10)</f>
        <v>0</v>
      </c>
      <c r="J11" s="87"/>
    </row>
    <row r="12" spans="1:10" ht="35.1" customHeight="1">
      <c r="A12" s="105" t="s">
        <v>219</v>
      </c>
      <c r="B12" s="106"/>
      <c r="C12" s="106"/>
      <c r="D12" s="106"/>
      <c r="E12" s="106"/>
      <c r="F12" s="106"/>
      <c r="G12" s="106"/>
      <c r="H12" s="104"/>
      <c r="I12" s="104"/>
      <c r="J12" s="106"/>
    </row>
    <row r="13" spans="1:10" ht="35.1" customHeight="1">
      <c r="A13" s="87">
        <v>1</v>
      </c>
      <c r="B13" s="107" t="s">
        <v>23</v>
      </c>
      <c r="C13" s="108"/>
      <c r="D13" s="87" t="s">
        <v>12</v>
      </c>
      <c r="E13" s="88" t="s">
        <v>12</v>
      </c>
      <c r="F13" s="87" t="s">
        <v>12</v>
      </c>
      <c r="G13" s="88" t="s">
        <v>12</v>
      </c>
      <c r="H13" s="88">
        <f>'附表三  监测费'!H10</f>
        <v>0</v>
      </c>
      <c r="I13" s="88">
        <f>H13</f>
        <v>0</v>
      </c>
      <c r="J13" s="87" t="s">
        <v>24</v>
      </c>
    </row>
    <row r="14" spans="1:10" ht="35.1" customHeight="1">
      <c r="A14" s="105" t="s">
        <v>220</v>
      </c>
      <c r="B14" s="106"/>
      <c r="C14" s="106"/>
      <c r="D14" s="106"/>
      <c r="E14" s="106"/>
      <c r="F14" s="106"/>
      <c r="G14" s="106"/>
      <c r="H14" s="104"/>
      <c r="I14" s="104"/>
      <c r="J14" s="106"/>
    </row>
    <row r="15" spans="1:10" s="101" customFormat="1" ht="72" customHeight="1">
      <c r="A15" s="87">
        <v>1</v>
      </c>
      <c r="B15" s="112" t="s">
        <v>25</v>
      </c>
      <c r="C15" s="113"/>
      <c r="D15" s="88" t="s">
        <v>12</v>
      </c>
      <c r="E15" s="88">
        <v>3</v>
      </c>
      <c r="F15" s="89" t="s">
        <v>26</v>
      </c>
      <c r="G15" s="92" t="s">
        <v>12</v>
      </c>
      <c r="H15" s="92"/>
      <c r="I15" s="90"/>
      <c r="J15" s="87" t="s">
        <v>27</v>
      </c>
    </row>
    <row r="16" spans="1:10" ht="35.1" customHeight="1">
      <c r="A16" s="105" t="s">
        <v>221</v>
      </c>
      <c r="B16" s="106"/>
      <c r="C16" s="106"/>
      <c r="D16" s="106"/>
      <c r="E16" s="106"/>
      <c r="F16" s="106"/>
      <c r="G16" s="106"/>
      <c r="H16" s="104"/>
      <c r="I16" s="104"/>
      <c r="J16" s="106"/>
    </row>
    <row r="17" spans="1:10" ht="51" customHeight="1">
      <c r="A17" s="104">
        <v>1</v>
      </c>
      <c r="B17" s="120" t="s">
        <v>28</v>
      </c>
      <c r="C17" s="88" t="s">
        <v>29</v>
      </c>
      <c r="D17" s="90" t="s">
        <v>30</v>
      </c>
      <c r="E17" s="88">
        <v>136</v>
      </c>
      <c r="F17" s="88">
        <v>8</v>
      </c>
      <c r="G17" s="88" t="s">
        <v>31</v>
      </c>
      <c r="H17" s="91" t="s">
        <v>12</v>
      </c>
      <c r="I17" s="92" t="s">
        <v>12</v>
      </c>
      <c r="J17" s="90" t="s">
        <v>32</v>
      </c>
    </row>
    <row r="18" spans="1:10" ht="42.95" customHeight="1">
      <c r="A18" s="104"/>
      <c r="B18" s="108"/>
      <c r="C18" s="88" t="s">
        <v>33</v>
      </c>
      <c r="D18" s="90" t="s">
        <v>34</v>
      </c>
      <c r="E18" s="88">
        <v>136</v>
      </c>
      <c r="F18" s="88">
        <v>15</v>
      </c>
      <c r="G18" s="88" t="s">
        <v>31</v>
      </c>
      <c r="H18" s="92"/>
      <c r="I18" s="92">
        <f t="shared" ref="I18:I69" si="0">F18*H18</f>
        <v>0</v>
      </c>
      <c r="J18" s="90"/>
    </row>
    <row r="19" spans="1:10" ht="35.1" customHeight="1">
      <c r="A19" s="104"/>
      <c r="B19" s="108"/>
      <c r="C19" s="89" t="s">
        <v>35</v>
      </c>
      <c r="D19" s="93" t="s">
        <v>36</v>
      </c>
      <c r="E19" s="88">
        <v>136</v>
      </c>
      <c r="F19" s="88">
        <v>32</v>
      </c>
      <c r="G19" s="88" t="s">
        <v>31</v>
      </c>
      <c r="H19" s="92"/>
      <c r="I19" s="92">
        <f t="shared" si="0"/>
        <v>0</v>
      </c>
      <c r="J19" s="93"/>
    </row>
    <row r="20" spans="1:10" ht="35.1" customHeight="1">
      <c r="A20" s="104"/>
      <c r="B20" s="108"/>
      <c r="C20" s="89" t="s">
        <v>37</v>
      </c>
      <c r="D20" s="90" t="s">
        <v>38</v>
      </c>
      <c r="E20" s="88">
        <v>136</v>
      </c>
      <c r="F20" s="88">
        <v>8</v>
      </c>
      <c r="G20" s="88" t="s">
        <v>31</v>
      </c>
      <c r="H20" s="94"/>
      <c r="I20" s="92">
        <f t="shared" si="0"/>
        <v>0</v>
      </c>
      <c r="J20" s="93"/>
    </row>
    <row r="21" spans="1:10" ht="35.1" customHeight="1">
      <c r="A21" s="104">
        <v>2</v>
      </c>
      <c r="B21" s="108" t="s">
        <v>39</v>
      </c>
      <c r="C21" s="88" t="s">
        <v>40</v>
      </c>
      <c r="D21" s="93" t="s">
        <v>36</v>
      </c>
      <c r="E21" s="88">
        <v>1038</v>
      </c>
      <c r="F21" s="88">
        <v>125</v>
      </c>
      <c r="G21" s="88" t="s">
        <v>31</v>
      </c>
      <c r="H21" s="92"/>
      <c r="I21" s="92">
        <f t="shared" si="0"/>
        <v>0</v>
      </c>
      <c r="J21" s="93"/>
    </row>
    <row r="22" spans="1:10" ht="35.1" customHeight="1">
      <c r="A22" s="104"/>
      <c r="B22" s="108"/>
      <c r="C22" s="88" t="s">
        <v>41</v>
      </c>
      <c r="D22" s="93" t="s">
        <v>36</v>
      </c>
      <c r="E22" s="88">
        <v>1038</v>
      </c>
      <c r="F22" s="88">
        <f>F21*10</f>
        <v>1250</v>
      </c>
      <c r="G22" s="88" t="s">
        <v>42</v>
      </c>
      <c r="H22" s="92"/>
      <c r="I22" s="92">
        <f t="shared" si="0"/>
        <v>0</v>
      </c>
      <c r="J22" s="90"/>
    </row>
    <row r="23" spans="1:10" ht="35.1" customHeight="1">
      <c r="A23" s="104"/>
      <c r="B23" s="108"/>
      <c r="C23" s="88" t="s">
        <v>43</v>
      </c>
      <c r="D23" s="93" t="s">
        <v>36</v>
      </c>
      <c r="E23" s="88">
        <v>1994</v>
      </c>
      <c r="F23" s="88">
        <f>F26</f>
        <v>200</v>
      </c>
      <c r="G23" s="88" t="s">
        <v>31</v>
      </c>
      <c r="H23" s="92"/>
      <c r="I23" s="92">
        <f t="shared" si="0"/>
        <v>0</v>
      </c>
      <c r="J23" s="93"/>
    </row>
    <row r="24" spans="1:10" ht="35.1" customHeight="1">
      <c r="A24" s="104"/>
      <c r="B24" s="108"/>
      <c r="C24" s="88" t="s">
        <v>44</v>
      </c>
      <c r="D24" s="93" t="s">
        <v>36</v>
      </c>
      <c r="E24" s="88">
        <v>956</v>
      </c>
      <c r="F24" s="88">
        <v>125</v>
      </c>
      <c r="G24" s="88" t="s">
        <v>31</v>
      </c>
      <c r="H24" s="92"/>
      <c r="I24" s="92">
        <f t="shared" si="0"/>
        <v>0</v>
      </c>
      <c r="J24" s="90"/>
    </row>
    <row r="25" spans="1:10" ht="35.1" customHeight="1">
      <c r="A25" s="104"/>
      <c r="B25" s="108"/>
      <c r="C25" s="88" t="s">
        <v>45</v>
      </c>
      <c r="D25" s="93" t="s">
        <v>36</v>
      </c>
      <c r="E25" s="88">
        <v>956</v>
      </c>
      <c r="F25" s="88">
        <f>F24</f>
        <v>125</v>
      </c>
      <c r="G25" s="88" t="s">
        <v>31</v>
      </c>
      <c r="H25" s="92"/>
      <c r="I25" s="92">
        <f t="shared" si="0"/>
        <v>0</v>
      </c>
      <c r="J25" s="93"/>
    </row>
    <row r="26" spans="1:10" ht="35.1" customHeight="1">
      <c r="A26" s="104"/>
      <c r="B26" s="108"/>
      <c r="C26" s="88" t="s">
        <v>46</v>
      </c>
      <c r="D26" s="93" t="s">
        <v>36</v>
      </c>
      <c r="E26" s="88">
        <v>1994</v>
      </c>
      <c r="F26" s="88">
        <v>200</v>
      </c>
      <c r="G26" s="88" t="s">
        <v>31</v>
      </c>
      <c r="H26" s="92"/>
      <c r="I26" s="92">
        <f t="shared" si="0"/>
        <v>0</v>
      </c>
      <c r="J26" s="93"/>
    </row>
    <row r="27" spans="1:10" ht="35.1" customHeight="1">
      <c r="A27" s="104"/>
      <c r="B27" s="108"/>
      <c r="C27" s="88" t="s">
        <v>47</v>
      </c>
      <c r="D27" s="93" t="s">
        <v>48</v>
      </c>
      <c r="E27" s="88">
        <v>1994</v>
      </c>
      <c r="F27" s="88">
        <v>50</v>
      </c>
      <c r="G27" s="88" t="s">
        <v>31</v>
      </c>
      <c r="H27" s="94"/>
      <c r="I27" s="92">
        <f t="shared" si="0"/>
        <v>0</v>
      </c>
      <c r="J27" s="93"/>
    </row>
    <row r="28" spans="1:10" ht="35.1" customHeight="1">
      <c r="A28" s="104">
        <v>3</v>
      </c>
      <c r="B28" s="108" t="s">
        <v>49</v>
      </c>
      <c r="C28" s="88" t="s">
        <v>40</v>
      </c>
      <c r="D28" s="93" t="s">
        <v>36</v>
      </c>
      <c r="E28" s="88">
        <v>1017</v>
      </c>
      <c r="F28" s="88">
        <v>125</v>
      </c>
      <c r="G28" s="88" t="s">
        <v>31</v>
      </c>
      <c r="H28" s="92"/>
      <c r="I28" s="92">
        <f t="shared" si="0"/>
        <v>0</v>
      </c>
      <c r="J28" s="93"/>
    </row>
    <row r="29" spans="1:10" ht="35.1" customHeight="1">
      <c r="A29" s="104"/>
      <c r="B29" s="108"/>
      <c r="C29" s="88" t="s">
        <v>41</v>
      </c>
      <c r="D29" s="93" t="s">
        <v>36</v>
      </c>
      <c r="E29" s="88">
        <v>1017</v>
      </c>
      <c r="F29" s="88">
        <f>F28*10</f>
        <v>1250</v>
      </c>
      <c r="G29" s="88" t="s">
        <v>42</v>
      </c>
      <c r="H29" s="92"/>
      <c r="I29" s="92">
        <f t="shared" si="0"/>
        <v>0</v>
      </c>
      <c r="J29" s="93"/>
    </row>
    <row r="30" spans="1:10" ht="35.1" customHeight="1">
      <c r="A30" s="104"/>
      <c r="B30" s="108"/>
      <c r="C30" s="88" t="s">
        <v>43</v>
      </c>
      <c r="D30" s="93" t="s">
        <v>36</v>
      </c>
      <c r="E30" s="88">
        <v>1969</v>
      </c>
      <c r="F30" s="88">
        <f>F33</f>
        <v>200</v>
      </c>
      <c r="G30" s="88" t="s">
        <v>31</v>
      </c>
      <c r="H30" s="92"/>
      <c r="I30" s="92">
        <f t="shared" si="0"/>
        <v>0</v>
      </c>
      <c r="J30" s="93"/>
    </row>
    <row r="31" spans="1:10" ht="35.1" customHeight="1">
      <c r="A31" s="104"/>
      <c r="B31" s="108"/>
      <c r="C31" s="88" t="s">
        <v>44</v>
      </c>
      <c r="D31" s="93" t="s">
        <v>36</v>
      </c>
      <c r="E31" s="88">
        <v>952</v>
      </c>
      <c r="F31" s="88">
        <v>125</v>
      </c>
      <c r="G31" s="88" t="s">
        <v>31</v>
      </c>
      <c r="H31" s="92"/>
      <c r="I31" s="92">
        <f t="shared" si="0"/>
        <v>0</v>
      </c>
      <c r="J31" s="93"/>
    </row>
    <row r="32" spans="1:10" ht="35.1" customHeight="1">
      <c r="A32" s="104"/>
      <c r="B32" s="108"/>
      <c r="C32" s="88" t="s">
        <v>45</v>
      </c>
      <c r="D32" s="93" t="s">
        <v>36</v>
      </c>
      <c r="E32" s="88">
        <v>952</v>
      </c>
      <c r="F32" s="88">
        <f>F31</f>
        <v>125</v>
      </c>
      <c r="G32" s="88" t="s">
        <v>31</v>
      </c>
      <c r="H32" s="92"/>
      <c r="I32" s="92">
        <f t="shared" si="0"/>
        <v>0</v>
      </c>
      <c r="J32" s="93"/>
    </row>
    <row r="33" spans="1:10" ht="35.1" customHeight="1">
      <c r="A33" s="104"/>
      <c r="B33" s="108"/>
      <c r="C33" s="88" t="s">
        <v>46</v>
      </c>
      <c r="D33" s="93" t="s">
        <v>36</v>
      </c>
      <c r="E33" s="88">
        <v>1969</v>
      </c>
      <c r="F33" s="88">
        <v>200</v>
      </c>
      <c r="G33" s="88" t="s">
        <v>31</v>
      </c>
      <c r="H33" s="92"/>
      <c r="I33" s="92">
        <f t="shared" si="0"/>
        <v>0</v>
      </c>
      <c r="J33" s="93"/>
    </row>
    <row r="34" spans="1:10" ht="35.1" customHeight="1">
      <c r="A34" s="104"/>
      <c r="B34" s="108"/>
      <c r="C34" s="88" t="s">
        <v>47</v>
      </c>
      <c r="D34" s="93" t="s">
        <v>48</v>
      </c>
      <c r="E34" s="88">
        <v>1969</v>
      </c>
      <c r="F34" s="88">
        <v>50</v>
      </c>
      <c r="G34" s="88" t="s">
        <v>31</v>
      </c>
      <c r="H34" s="94"/>
      <c r="I34" s="92">
        <f t="shared" si="0"/>
        <v>0</v>
      </c>
      <c r="J34" s="93"/>
    </row>
    <row r="35" spans="1:10" ht="35.1" customHeight="1">
      <c r="A35" s="104">
        <v>4</v>
      </c>
      <c r="B35" s="108" t="s">
        <v>50</v>
      </c>
      <c r="C35" s="88" t="s">
        <v>40</v>
      </c>
      <c r="D35" s="93" t="s">
        <v>36</v>
      </c>
      <c r="E35" s="88">
        <v>353</v>
      </c>
      <c r="F35" s="88">
        <v>80</v>
      </c>
      <c r="G35" s="88" t="s">
        <v>31</v>
      </c>
      <c r="H35" s="92"/>
      <c r="I35" s="92">
        <f t="shared" si="0"/>
        <v>0</v>
      </c>
      <c r="J35" s="93"/>
    </row>
    <row r="36" spans="1:10" ht="35.1" customHeight="1">
      <c r="A36" s="104"/>
      <c r="B36" s="108"/>
      <c r="C36" s="88" t="s">
        <v>41</v>
      </c>
      <c r="D36" s="93" t="s">
        <v>36</v>
      </c>
      <c r="E36" s="88">
        <v>353</v>
      </c>
      <c r="F36" s="88">
        <f>F35*10</f>
        <v>800</v>
      </c>
      <c r="G36" s="88" t="s">
        <v>42</v>
      </c>
      <c r="H36" s="92"/>
      <c r="I36" s="92">
        <f t="shared" si="0"/>
        <v>0</v>
      </c>
      <c r="J36" s="93"/>
    </row>
    <row r="37" spans="1:10" ht="35.1" customHeight="1">
      <c r="A37" s="104"/>
      <c r="B37" s="108"/>
      <c r="C37" s="88" t="s">
        <v>43</v>
      </c>
      <c r="D37" s="93" t="s">
        <v>36</v>
      </c>
      <c r="E37" s="88">
        <v>583</v>
      </c>
      <c r="F37" s="88">
        <f>F40</f>
        <v>125</v>
      </c>
      <c r="G37" s="88" t="s">
        <v>31</v>
      </c>
      <c r="H37" s="92"/>
      <c r="I37" s="92">
        <f t="shared" si="0"/>
        <v>0</v>
      </c>
      <c r="J37" s="93"/>
    </row>
    <row r="38" spans="1:10" ht="35.1" customHeight="1">
      <c r="A38" s="104"/>
      <c r="B38" s="108"/>
      <c r="C38" s="88" t="s">
        <v>44</v>
      </c>
      <c r="D38" s="93" t="s">
        <v>36</v>
      </c>
      <c r="E38" s="88">
        <v>230</v>
      </c>
      <c r="F38" s="88">
        <v>50</v>
      </c>
      <c r="G38" s="88" t="s">
        <v>31</v>
      </c>
      <c r="H38" s="92"/>
      <c r="I38" s="92">
        <f t="shared" si="0"/>
        <v>0</v>
      </c>
      <c r="J38" s="93"/>
    </row>
    <row r="39" spans="1:10" ht="35.1" customHeight="1">
      <c r="A39" s="104"/>
      <c r="B39" s="108"/>
      <c r="C39" s="88" t="s">
        <v>45</v>
      </c>
      <c r="D39" s="93" t="s">
        <v>36</v>
      </c>
      <c r="E39" s="88">
        <v>230</v>
      </c>
      <c r="F39" s="88">
        <f>F38</f>
        <v>50</v>
      </c>
      <c r="G39" s="88" t="s">
        <v>31</v>
      </c>
      <c r="H39" s="92"/>
      <c r="I39" s="92">
        <f t="shared" si="0"/>
        <v>0</v>
      </c>
      <c r="J39" s="93"/>
    </row>
    <row r="40" spans="1:10" ht="35.1" customHeight="1">
      <c r="A40" s="104"/>
      <c r="B40" s="108"/>
      <c r="C40" s="88" t="s">
        <v>46</v>
      </c>
      <c r="D40" s="93" t="s">
        <v>36</v>
      </c>
      <c r="E40" s="88">
        <v>583</v>
      </c>
      <c r="F40" s="88">
        <v>125</v>
      </c>
      <c r="G40" s="88" t="s">
        <v>31</v>
      </c>
      <c r="H40" s="92"/>
      <c r="I40" s="92">
        <f t="shared" si="0"/>
        <v>0</v>
      </c>
      <c r="J40" s="93"/>
    </row>
    <row r="41" spans="1:10" ht="35.1" customHeight="1">
      <c r="A41" s="104"/>
      <c r="B41" s="108"/>
      <c r="C41" s="88" t="s">
        <v>47</v>
      </c>
      <c r="D41" s="93" t="s">
        <v>48</v>
      </c>
      <c r="E41" s="88">
        <v>583</v>
      </c>
      <c r="F41" s="88">
        <v>32</v>
      </c>
      <c r="G41" s="88" t="s">
        <v>31</v>
      </c>
      <c r="H41" s="94"/>
      <c r="I41" s="92">
        <f t="shared" si="0"/>
        <v>0</v>
      </c>
      <c r="J41" s="93"/>
    </row>
    <row r="42" spans="1:10" ht="35.1" customHeight="1">
      <c r="A42" s="104">
        <v>5</v>
      </c>
      <c r="B42" s="108" t="s">
        <v>51</v>
      </c>
      <c r="C42" s="88" t="s">
        <v>40</v>
      </c>
      <c r="D42" s="93" t="s">
        <v>36</v>
      </c>
      <c r="E42" s="88">
        <v>405</v>
      </c>
      <c r="F42" s="88">
        <v>80</v>
      </c>
      <c r="G42" s="88" t="s">
        <v>31</v>
      </c>
      <c r="H42" s="92"/>
      <c r="I42" s="92">
        <f t="shared" si="0"/>
        <v>0</v>
      </c>
      <c r="J42" s="93"/>
    </row>
    <row r="43" spans="1:10" ht="35.1" customHeight="1">
      <c r="A43" s="104"/>
      <c r="B43" s="108"/>
      <c r="C43" s="88" t="s">
        <v>41</v>
      </c>
      <c r="D43" s="93" t="s">
        <v>36</v>
      </c>
      <c r="E43" s="88">
        <v>405</v>
      </c>
      <c r="F43" s="88">
        <f>F42*10</f>
        <v>800</v>
      </c>
      <c r="G43" s="88" t="s">
        <v>42</v>
      </c>
      <c r="H43" s="92"/>
      <c r="I43" s="92">
        <f t="shared" si="0"/>
        <v>0</v>
      </c>
      <c r="J43" s="93"/>
    </row>
    <row r="44" spans="1:10" ht="35.1" customHeight="1">
      <c r="A44" s="104"/>
      <c r="B44" s="108"/>
      <c r="C44" s="88" t="s">
        <v>43</v>
      </c>
      <c r="D44" s="93" t="s">
        <v>36</v>
      </c>
      <c r="E44" s="88">
        <v>748</v>
      </c>
      <c r="F44" s="88">
        <f>F47</f>
        <v>125</v>
      </c>
      <c r="G44" s="88" t="s">
        <v>31</v>
      </c>
      <c r="H44" s="92"/>
      <c r="I44" s="92">
        <f t="shared" si="0"/>
        <v>0</v>
      </c>
      <c r="J44" s="93"/>
    </row>
    <row r="45" spans="1:10" ht="35.1" customHeight="1">
      <c r="A45" s="104"/>
      <c r="B45" s="108"/>
      <c r="C45" s="88" t="s">
        <v>44</v>
      </c>
      <c r="D45" s="93" t="s">
        <v>36</v>
      </c>
      <c r="E45" s="88">
        <v>343</v>
      </c>
      <c r="F45" s="88">
        <v>80</v>
      </c>
      <c r="G45" s="88" t="s">
        <v>31</v>
      </c>
      <c r="H45" s="92"/>
      <c r="I45" s="92">
        <f t="shared" si="0"/>
        <v>0</v>
      </c>
      <c r="J45" s="93"/>
    </row>
    <row r="46" spans="1:10" ht="35.1" customHeight="1">
      <c r="A46" s="104"/>
      <c r="B46" s="108"/>
      <c r="C46" s="88" t="s">
        <v>45</v>
      </c>
      <c r="D46" s="93" t="s">
        <v>36</v>
      </c>
      <c r="E46" s="88">
        <v>343</v>
      </c>
      <c r="F46" s="88">
        <f>F45</f>
        <v>80</v>
      </c>
      <c r="G46" s="88" t="s">
        <v>31</v>
      </c>
      <c r="H46" s="92"/>
      <c r="I46" s="92">
        <f t="shared" si="0"/>
        <v>0</v>
      </c>
      <c r="J46" s="93"/>
    </row>
    <row r="47" spans="1:10" ht="35.1" customHeight="1">
      <c r="A47" s="104"/>
      <c r="B47" s="108"/>
      <c r="C47" s="88" t="s">
        <v>46</v>
      </c>
      <c r="D47" s="93" t="s">
        <v>36</v>
      </c>
      <c r="E47" s="88">
        <v>748</v>
      </c>
      <c r="F47" s="88">
        <v>125</v>
      </c>
      <c r="G47" s="88" t="s">
        <v>31</v>
      </c>
      <c r="H47" s="92"/>
      <c r="I47" s="92">
        <f t="shared" si="0"/>
        <v>0</v>
      </c>
      <c r="J47" s="93"/>
    </row>
    <row r="48" spans="1:10" ht="35.1" customHeight="1">
      <c r="A48" s="104"/>
      <c r="B48" s="108"/>
      <c r="C48" s="88" t="s">
        <v>47</v>
      </c>
      <c r="D48" s="93" t="s">
        <v>48</v>
      </c>
      <c r="E48" s="88">
        <v>748</v>
      </c>
      <c r="F48" s="88">
        <v>32</v>
      </c>
      <c r="G48" s="88" t="s">
        <v>31</v>
      </c>
      <c r="H48" s="94"/>
      <c r="I48" s="92">
        <f t="shared" si="0"/>
        <v>0</v>
      </c>
      <c r="J48" s="93"/>
    </row>
    <row r="49" spans="1:10" ht="35.1" customHeight="1">
      <c r="A49" s="104">
        <v>6</v>
      </c>
      <c r="B49" s="108" t="s">
        <v>52</v>
      </c>
      <c r="C49" s="88" t="s">
        <v>40</v>
      </c>
      <c r="D49" s="93" t="s">
        <v>36</v>
      </c>
      <c r="E49" s="88">
        <v>410</v>
      </c>
      <c r="F49" s="88">
        <v>80</v>
      </c>
      <c r="G49" s="88" t="s">
        <v>31</v>
      </c>
      <c r="H49" s="92"/>
      <c r="I49" s="92">
        <f t="shared" si="0"/>
        <v>0</v>
      </c>
      <c r="J49" s="93"/>
    </row>
    <row r="50" spans="1:10" ht="35.1" customHeight="1">
      <c r="A50" s="104"/>
      <c r="B50" s="108"/>
      <c r="C50" s="88" t="s">
        <v>41</v>
      </c>
      <c r="D50" s="93" t="s">
        <v>36</v>
      </c>
      <c r="E50" s="88">
        <v>410</v>
      </c>
      <c r="F50" s="88">
        <f>F49*10</f>
        <v>800</v>
      </c>
      <c r="G50" s="88" t="s">
        <v>42</v>
      </c>
      <c r="H50" s="92"/>
      <c r="I50" s="92">
        <f t="shared" si="0"/>
        <v>0</v>
      </c>
      <c r="J50" s="93"/>
    </row>
    <row r="51" spans="1:10" ht="35.1" customHeight="1">
      <c r="A51" s="104"/>
      <c r="B51" s="108"/>
      <c r="C51" s="88" t="s">
        <v>43</v>
      </c>
      <c r="D51" s="93" t="s">
        <v>36</v>
      </c>
      <c r="E51" s="88">
        <v>651</v>
      </c>
      <c r="F51" s="88">
        <f>F54</f>
        <v>125</v>
      </c>
      <c r="G51" s="88" t="s">
        <v>31</v>
      </c>
      <c r="H51" s="92"/>
      <c r="I51" s="92">
        <f t="shared" si="0"/>
        <v>0</v>
      </c>
      <c r="J51" s="93"/>
    </row>
    <row r="52" spans="1:10" ht="35.1" customHeight="1">
      <c r="A52" s="104"/>
      <c r="B52" s="108"/>
      <c r="C52" s="88" t="s">
        <v>44</v>
      </c>
      <c r="D52" s="93" t="s">
        <v>36</v>
      </c>
      <c r="E52" s="88">
        <v>241</v>
      </c>
      <c r="F52" s="88">
        <v>50</v>
      </c>
      <c r="G52" s="88" t="s">
        <v>31</v>
      </c>
      <c r="H52" s="92"/>
      <c r="I52" s="92">
        <f t="shared" si="0"/>
        <v>0</v>
      </c>
      <c r="J52" s="93"/>
    </row>
    <row r="53" spans="1:10" ht="35.1" customHeight="1">
      <c r="A53" s="104"/>
      <c r="B53" s="108"/>
      <c r="C53" s="88" t="s">
        <v>45</v>
      </c>
      <c r="D53" s="93" t="s">
        <v>36</v>
      </c>
      <c r="E53" s="88">
        <v>241</v>
      </c>
      <c r="F53" s="88">
        <f>F52</f>
        <v>50</v>
      </c>
      <c r="G53" s="88" t="s">
        <v>31</v>
      </c>
      <c r="H53" s="92"/>
      <c r="I53" s="92">
        <f t="shared" si="0"/>
        <v>0</v>
      </c>
      <c r="J53" s="93"/>
    </row>
    <row r="54" spans="1:10" ht="35.1" customHeight="1">
      <c r="A54" s="104"/>
      <c r="B54" s="108"/>
      <c r="C54" s="88" t="s">
        <v>46</v>
      </c>
      <c r="D54" s="93" t="s">
        <v>36</v>
      </c>
      <c r="E54" s="88">
        <v>651</v>
      </c>
      <c r="F54" s="88">
        <v>125</v>
      </c>
      <c r="G54" s="88" t="s">
        <v>31</v>
      </c>
      <c r="H54" s="92"/>
      <c r="I54" s="92">
        <f t="shared" si="0"/>
        <v>0</v>
      </c>
      <c r="J54" s="93"/>
    </row>
    <row r="55" spans="1:10" ht="35.1" customHeight="1">
      <c r="A55" s="104"/>
      <c r="B55" s="108"/>
      <c r="C55" s="88" t="s">
        <v>47</v>
      </c>
      <c r="D55" s="93" t="s">
        <v>48</v>
      </c>
      <c r="E55" s="88">
        <v>651</v>
      </c>
      <c r="F55" s="88">
        <v>32</v>
      </c>
      <c r="G55" s="88" t="s">
        <v>31</v>
      </c>
      <c r="H55" s="94"/>
      <c r="I55" s="92">
        <f t="shared" si="0"/>
        <v>0</v>
      </c>
      <c r="J55" s="93"/>
    </row>
    <row r="56" spans="1:10" ht="35.1" customHeight="1">
      <c r="A56" s="104">
        <v>7</v>
      </c>
      <c r="B56" s="108" t="s">
        <v>53</v>
      </c>
      <c r="C56" s="88" t="s">
        <v>40</v>
      </c>
      <c r="D56" s="93" t="s">
        <v>36</v>
      </c>
      <c r="E56" s="88">
        <v>384</v>
      </c>
      <c r="F56" s="88">
        <v>80</v>
      </c>
      <c r="G56" s="88" t="s">
        <v>31</v>
      </c>
      <c r="H56" s="92"/>
      <c r="I56" s="92">
        <f t="shared" si="0"/>
        <v>0</v>
      </c>
      <c r="J56" s="93"/>
    </row>
    <row r="57" spans="1:10" ht="35.1" customHeight="1">
      <c r="A57" s="104"/>
      <c r="B57" s="108"/>
      <c r="C57" s="88" t="s">
        <v>41</v>
      </c>
      <c r="D57" s="93" t="s">
        <v>36</v>
      </c>
      <c r="E57" s="88">
        <v>384</v>
      </c>
      <c r="F57" s="88">
        <f>F56*10</f>
        <v>800</v>
      </c>
      <c r="G57" s="88" t="s">
        <v>42</v>
      </c>
      <c r="H57" s="92"/>
      <c r="I57" s="92">
        <f t="shared" si="0"/>
        <v>0</v>
      </c>
      <c r="J57" s="93"/>
    </row>
    <row r="58" spans="1:10" ht="35.1" customHeight="1">
      <c r="A58" s="104"/>
      <c r="B58" s="108"/>
      <c r="C58" s="88" t="s">
        <v>43</v>
      </c>
      <c r="D58" s="93" t="s">
        <v>54</v>
      </c>
      <c r="E58" s="88">
        <v>728</v>
      </c>
      <c r="F58" s="88">
        <f>F61</f>
        <v>125</v>
      </c>
      <c r="G58" s="88" t="s">
        <v>31</v>
      </c>
      <c r="H58" s="92"/>
      <c r="I58" s="92">
        <f t="shared" si="0"/>
        <v>0</v>
      </c>
      <c r="J58" s="93"/>
    </row>
    <row r="59" spans="1:10" ht="35.1" customHeight="1">
      <c r="A59" s="104"/>
      <c r="B59" s="108"/>
      <c r="C59" s="88" t="s">
        <v>44</v>
      </c>
      <c r="D59" s="93" t="s">
        <v>36</v>
      </c>
      <c r="E59" s="88">
        <v>344</v>
      </c>
      <c r="F59" s="88">
        <v>80</v>
      </c>
      <c r="G59" s="88" t="s">
        <v>31</v>
      </c>
      <c r="H59" s="92"/>
      <c r="I59" s="92">
        <f t="shared" si="0"/>
        <v>0</v>
      </c>
      <c r="J59" s="93"/>
    </row>
    <row r="60" spans="1:10" ht="35.1" customHeight="1">
      <c r="A60" s="104"/>
      <c r="B60" s="108"/>
      <c r="C60" s="88" t="s">
        <v>45</v>
      </c>
      <c r="D60" s="93" t="s">
        <v>36</v>
      </c>
      <c r="E60" s="88">
        <v>344</v>
      </c>
      <c r="F60" s="88">
        <f>F59</f>
        <v>80</v>
      </c>
      <c r="G60" s="88" t="s">
        <v>31</v>
      </c>
      <c r="H60" s="92"/>
      <c r="I60" s="92">
        <f t="shared" si="0"/>
        <v>0</v>
      </c>
      <c r="J60" s="93"/>
    </row>
    <row r="61" spans="1:10" ht="35.1" customHeight="1">
      <c r="A61" s="104"/>
      <c r="B61" s="108"/>
      <c r="C61" s="88" t="s">
        <v>46</v>
      </c>
      <c r="D61" s="93" t="s">
        <v>36</v>
      </c>
      <c r="E61" s="88">
        <v>728</v>
      </c>
      <c r="F61" s="88">
        <v>125</v>
      </c>
      <c r="G61" s="88" t="s">
        <v>31</v>
      </c>
      <c r="H61" s="92"/>
      <c r="I61" s="92">
        <f t="shared" si="0"/>
        <v>0</v>
      </c>
      <c r="J61" s="90"/>
    </row>
    <row r="62" spans="1:10" ht="35.1" customHeight="1">
      <c r="A62" s="104"/>
      <c r="B62" s="108"/>
      <c r="C62" s="88" t="s">
        <v>47</v>
      </c>
      <c r="D62" s="93" t="s">
        <v>48</v>
      </c>
      <c r="E62" s="88">
        <v>728</v>
      </c>
      <c r="F62" s="88">
        <v>32</v>
      </c>
      <c r="G62" s="88" t="s">
        <v>31</v>
      </c>
      <c r="H62" s="94"/>
      <c r="I62" s="92">
        <f t="shared" si="0"/>
        <v>0</v>
      </c>
      <c r="J62" s="93"/>
    </row>
    <row r="63" spans="1:10" ht="35.1" customHeight="1">
      <c r="A63" s="104">
        <v>8</v>
      </c>
      <c r="B63" s="108" t="s">
        <v>55</v>
      </c>
      <c r="C63" s="88" t="s">
        <v>40</v>
      </c>
      <c r="D63" s="93" t="s">
        <v>36</v>
      </c>
      <c r="E63" s="88">
        <v>130</v>
      </c>
      <c r="F63" s="88">
        <v>32</v>
      </c>
      <c r="G63" s="88" t="s">
        <v>31</v>
      </c>
      <c r="H63" s="92"/>
      <c r="I63" s="92">
        <f t="shared" si="0"/>
        <v>0</v>
      </c>
      <c r="J63" s="93"/>
    </row>
    <row r="64" spans="1:10" ht="35.1" customHeight="1">
      <c r="A64" s="104"/>
      <c r="B64" s="108"/>
      <c r="C64" s="88" t="s">
        <v>41</v>
      </c>
      <c r="D64" s="93" t="s">
        <v>36</v>
      </c>
      <c r="E64" s="88">
        <v>130</v>
      </c>
      <c r="F64" s="88">
        <f>F63*10</f>
        <v>320</v>
      </c>
      <c r="G64" s="88" t="s">
        <v>42</v>
      </c>
      <c r="H64" s="92"/>
      <c r="I64" s="92">
        <f t="shared" si="0"/>
        <v>0</v>
      </c>
      <c r="J64" s="93"/>
    </row>
    <row r="65" spans="1:10" ht="35.1" customHeight="1">
      <c r="A65" s="104"/>
      <c r="B65" s="108"/>
      <c r="C65" s="88" t="s">
        <v>43</v>
      </c>
      <c r="D65" s="93" t="s">
        <v>36</v>
      </c>
      <c r="E65" s="88">
        <v>221</v>
      </c>
      <c r="F65" s="88">
        <f>F68</f>
        <v>50</v>
      </c>
      <c r="G65" s="88" t="s">
        <v>31</v>
      </c>
      <c r="H65" s="92"/>
      <c r="I65" s="92">
        <f t="shared" si="0"/>
        <v>0</v>
      </c>
      <c r="J65" s="93"/>
    </row>
    <row r="66" spans="1:10" ht="35.1" customHeight="1">
      <c r="A66" s="104"/>
      <c r="B66" s="108"/>
      <c r="C66" s="88" t="s">
        <v>44</v>
      </c>
      <c r="D66" s="93" t="s">
        <v>36</v>
      </c>
      <c r="E66" s="88">
        <v>91</v>
      </c>
      <c r="F66" s="88">
        <v>32</v>
      </c>
      <c r="G66" s="88" t="s">
        <v>31</v>
      </c>
      <c r="H66" s="92"/>
      <c r="I66" s="92">
        <f t="shared" si="0"/>
        <v>0</v>
      </c>
      <c r="J66" s="93"/>
    </row>
    <row r="67" spans="1:10" ht="35.1" customHeight="1">
      <c r="A67" s="104"/>
      <c r="B67" s="108"/>
      <c r="C67" s="88" t="s">
        <v>45</v>
      </c>
      <c r="D67" s="93" t="s">
        <v>36</v>
      </c>
      <c r="E67" s="88">
        <v>91</v>
      </c>
      <c r="F67" s="88">
        <f>F66</f>
        <v>32</v>
      </c>
      <c r="G67" s="88" t="s">
        <v>31</v>
      </c>
      <c r="H67" s="92"/>
      <c r="I67" s="92">
        <f t="shared" si="0"/>
        <v>0</v>
      </c>
      <c r="J67" s="93"/>
    </row>
    <row r="68" spans="1:10" ht="35.1" customHeight="1">
      <c r="A68" s="104"/>
      <c r="B68" s="108"/>
      <c r="C68" s="88" t="s">
        <v>46</v>
      </c>
      <c r="D68" s="93" t="s">
        <v>36</v>
      </c>
      <c r="E68" s="88">
        <v>221</v>
      </c>
      <c r="F68" s="88">
        <v>50</v>
      </c>
      <c r="G68" s="88" t="s">
        <v>31</v>
      </c>
      <c r="H68" s="92"/>
      <c r="I68" s="92">
        <f t="shared" si="0"/>
        <v>0</v>
      </c>
      <c r="J68" s="93"/>
    </row>
    <row r="69" spans="1:10" ht="35.1" customHeight="1">
      <c r="A69" s="104"/>
      <c r="B69" s="108"/>
      <c r="C69" s="88" t="s">
        <v>47</v>
      </c>
      <c r="D69" s="93" t="s">
        <v>48</v>
      </c>
      <c r="E69" s="88">
        <v>221</v>
      </c>
      <c r="F69" s="88">
        <v>13</v>
      </c>
      <c r="G69" s="88" t="s">
        <v>31</v>
      </c>
      <c r="H69" s="94"/>
      <c r="I69" s="92">
        <f t="shared" si="0"/>
        <v>0</v>
      </c>
      <c r="J69" s="93"/>
    </row>
    <row r="70" spans="1:10" ht="35.1" customHeight="1">
      <c r="A70" s="114" t="s">
        <v>56</v>
      </c>
      <c r="B70" s="115"/>
      <c r="C70" s="115"/>
      <c r="D70" s="115"/>
      <c r="E70" s="115"/>
      <c r="F70" s="115"/>
      <c r="G70" s="115"/>
      <c r="H70" s="116"/>
      <c r="I70" s="96">
        <f>SUM(I17:I69)+I5+I13+I10+I7</f>
        <v>0</v>
      </c>
      <c r="J70" s="98" t="s">
        <v>12</v>
      </c>
    </row>
    <row r="71" spans="1:10" ht="30" customHeight="1">
      <c r="A71" s="117" t="s">
        <v>57</v>
      </c>
      <c r="B71" s="118"/>
      <c r="C71" s="118"/>
      <c r="D71" s="118"/>
      <c r="E71" s="118"/>
      <c r="F71" s="118"/>
      <c r="G71" s="118"/>
      <c r="H71" s="119"/>
      <c r="I71" s="119"/>
      <c r="J71" s="118"/>
    </row>
  </sheetData>
  <autoFilter ref="A2:J71"/>
  <mergeCells count="34">
    <mergeCell ref="B49:B55"/>
    <mergeCell ref="B56:B62"/>
    <mergeCell ref="B63:B69"/>
    <mergeCell ref="A16:J16"/>
    <mergeCell ref="A70:H70"/>
    <mergeCell ref="A71:J71"/>
    <mergeCell ref="A17:A20"/>
    <mergeCell ref="A21:A27"/>
    <mergeCell ref="A28:A34"/>
    <mergeCell ref="A35:A41"/>
    <mergeCell ref="A42:A48"/>
    <mergeCell ref="A49:A55"/>
    <mergeCell ref="A56:A62"/>
    <mergeCell ref="A63:A69"/>
    <mergeCell ref="B17:B20"/>
    <mergeCell ref="B21:B27"/>
    <mergeCell ref="B28:B34"/>
    <mergeCell ref="B35:B41"/>
    <mergeCell ref="B42:B48"/>
    <mergeCell ref="B11:C11"/>
    <mergeCell ref="A12:J12"/>
    <mergeCell ref="B13:C13"/>
    <mergeCell ref="A14:J14"/>
    <mergeCell ref="B15:C15"/>
    <mergeCell ref="A6:J6"/>
    <mergeCell ref="B7:C7"/>
    <mergeCell ref="B8:C8"/>
    <mergeCell ref="B9:C9"/>
    <mergeCell ref="B10:C10"/>
    <mergeCell ref="A1:J1"/>
    <mergeCell ref="B2:C2"/>
    <mergeCell ref="A3:J3"/>
    <mergeCell ref="B4:C4"/>
    <mergeCell ref="B5:C5"/>
  </mergeCells>
  <phoneticPr fontId="48" type="noConversion"/>
  <pageMargins left="0.75" right="0.75" top="1" bottom="1" header="0.5" footer="0.5"/>
  <pageSetup paperSize="9" scale="60" orientation="portrait" r:id="rId1"/>
  <rowBreaks count="1" manualBreakCount="1">
    <brk id="41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workbookViewId="0">
      <selection activeCell="H12" sqref="H12"/>
    </sheetView>
  </sheetViews>
  <sheetFormatPr defaultColWidth="9" defaultRowHeight="14.25"/>
  <cols>
    <col min="1" max="1" width="5.125" style="38" customWidth="1"/>
    <col min="2" max="2" width="14.75" style="38" customWidth="1"/>
    <col min="3" max="3" width="11.25" style="38" customWidth="1"/>
    <col min="4" max="5" width="9" style="38" customWidth="1"/>
    <col min="6" max="6" width="13.25" style="38" customWidth="1"/>
    <col min="7" max="7" width="9.625" style="38" customWidth="1"/>
    <col min="8" max="9" width="11.5" style="38" customWidth="1"/>
    <col min="10" max="11" width="11.125" style="38" customWidth="1"/>
    <col min="12" max="16384" width="9" style="38"/>
  </cols>
  <sheetData>
    <row r="1" spans="1:12" ht="28.5">
      <c r="A1" s="121" t="s">
        <v>58</v>
      </c>
      <c r="B1" s="121"/>
      <c r="C1" s="121"/>
      <c r="D1" s="121"/>
      <c r="E1" s="121"/>
      <c r="F1" s="121"/>
      <c r="G1" s="121"/>
      <c r="H1" s="121"/>
      <c r="I1" s="47"/>
    </row>
    <row r="2" spans="1:12" ht="24" customHeight="1">
      <c r="A2" s="122" t="s">
        <v>59</v>
      </c>
      <c r="B2" s="122"/>
      <c r="C2" s="122" t="s">
        <v>60</v>
      </c>
      <c r="D2" s="122"/>
      <c r="E2" s="122"/>
      <c r="F2" s="48"/>
      <c r="G2" s="141" t="s">
        <v>61</v>
      </c>
      <c r="H2" s="122" t="s">
        <v>62</v>
      </c>
      <c r="I2" s="69"/>
      <c r="L2" s="70"/>
    </row>
    <row r="3" spans="1:12">
      <c r="A3" s="122"/>
      <c r="B3" s="122"/>
      <c r="C3" s="123" t="s">
        <v>63</v>
      </c>
      <c r="D3" s="124"/>
      <c r="E3" s="125"/>
      <c r="F3" s="50" t="s">
        <v>64</v>
      </c>
      <c r="G3" s="141"/>
      <c r="H3" s="122"/>
      <c r="I3" s="71"/>
      <c r="K3" s="72"/>
    </row>
    <row r="4" spans="1:12" ht="38.1" customHeight="1">
      <c r="A4" s="126" t="s">
        <v>65</v>
      </c>
      <c r="B4" s="127"/>
      <c r="C4" s="128">
        <v>300</v>
      </c>
      <c r="D4" s="124"/>
      <c r="E4" s="125"/>
      <c r="F4" s="50"/>
      <c r="G4" s="50"/>
      <c r="H4" s="99" t="s">
        <v>66</v>
      </c>
      <c r="I4" s="71"/>
      <c r="K4" s="72"/>
    </row>
    <row r="5" spans="1:12" ht="38.1" customHeight="1">
      <c r="A5" s="126" t="s">
        <v>67</v>
      </c>
      <c r="B5" s="129"/>
      <c r="C5" s="128">
        <v>135</v>
      </c>
      <c r="D5" s="124"/>
      <c r="E5" s="125"/>
      <c r="F5" s="50"/>
      <c r="G5" s="50"/>
      <c r="H5" s="99" t="s">
        <v>66</v>
      </c>
      <c r="I5" s="71"/>
      <c r="K5" s="72"/>
    </row>
    <row r="6" spans="1:12" s="58" customFormat="1" ht="33.75" customHeight="1">
      <c r="A6" s="100" t="s">
        <v>68</v>
      </c>
      <c r="B6" s="60" t="s">
        <v>69</v>
      </c>
      <c r="C6" s="130">
        <v>39</v>
      </c>
      <c r="D6" s="131"/>
      <c r="E6" s="132"/>
      <c r="F6" s="63"/>
      <c r="G6" s="79"/>
      <c r="H6" s="142"/>
      <c r="I6" s="80" t="s">
        <v>70</v>
      </c>
    </row>
    <row r="7" spans="1:12" ht="20.100000000000001" customHeight="1">
      <c r="A7" s="133" t="s">
        <v>71</v>
      </c>
      <c r="B7" s="134"/>
      <c r="C7" s="135" t="s">
        <v>72</v>
      </c>
      <c r="D7" s="136"/>
      <c r="E7" s="136"/>
      <c r="F7" s="136"/>
      <c r="G7" s="57">
        <f>SUM(G6:G6)</f>
        <v>0</v>
      </c>
      <c r="H7" s="143"/>
      <c r="I7" s="77"/>
    </row>
    <row r="8" spans="1:12">
      <c r="A8" s="137"/>
      <c r="B8" s="137"/>
      <c r="C8" s="137"/>
      <c r="D8" s="137"/>
      <c r="E8" s="66"/>
      <c r="F8" s="67"/>
      <c r="G8" s="138"/>
      <c r="H8" s="139"/>
      <c r="I8" s="83"/>
    </row>
    <row r="10" spans="1:12">
      <c r="B10" s="140"/>
      <c r="C10" s="140"/>
      <c r="D10" s="140"/>
      <c r="E10" s="140"/>
      <c r="F10" s="140"/>
      <c r="G10" s="140"/>
      <c r="H10" s="140"/>
    </row>
    <row r="11" spans="1:12">
      <c r="H11" s="38">
        <f>SUM(C4:E6)</f>
        <v>474</v>
      </c>
    </row>
  </sheetData>
  <mergeCells count="18">
    <mergeCell ref="A8:B8"/>
    <mergeCell ref="C8:D8"/>
    <mergeCell ref="G8:H8"/>
    <mergeCell ref="B10:H10"/>
    <mergeCell ref="G2:G3"/>
    <mergeCell ref="H2:H3"/>
    <mergeCell ref="H6:H7"/>
    <mergeCell ref="A2:B3"/>
    <mergeCell ref="A5:B5"/>
    <mergeCell ref="C5:E5"/>
    <mergeCell ref="C6:E6"/>
    <mergeCell ref="A7:B7"/>
    <mergeCell ref="C7:F7"/>
    <mergeCell ref="A1:H1"/>
    <mergeCell ref="C2:E2"/>
    <mergeCell ref="C3:E3"/>
    <mergeCell ref="A4:B4"/>
    <mergeCell ref="C4:E4"/>
  </mergeCells>
  <phoneticPr fontId="48" type="noConversion"/>
  <pageMargins left="0.75" right="0.75" top="1" bottom="1" header="0.51180555555555596" footer="0.51180555555555596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70"/>
  <sheetViews>
    <sheetView view="pageBreakPreview" topLeftCell="A55" zoomScale="102" zoomScaleNormal="100" zoomScaleSheetLayoutView="102" workbookViewId="0">
      <selection activeCell="I5" sqref="I5"/>
    </sheetView>
  </sheetViews>
  <sheetFormatPr defaultColWidth="9.125" defaultRowHeight="14.25"/>
  <cols>
    <col min="1" max="1" width="5.125" customWidth="1"/>
    <col min="2" max="2" width="5.25" customWidth="1"/>
    <col min="3" max="3" width="16.125" customWidth="1"/>
    <col min="4" max="4" width="19.5" customWidth="1"/>
    <col min="8" max="8" width="9.125" style="1"/>
    <col min="9" max="9" width="10" style="1"/>
    <col min="10" max="10" width="28.75" customWidth="1"/>
    <col min="12" max="12" width="10.75" customWidth="1"/>
  </cols>
  <sheetData>
    <row r="1" spans="1:12" ht="38.1" customHeight="1">
      <c r="A1" s="102" t="s">
        <v>73</v>
      </c>
      <c r="B1" s="102"/>
      <c r="C1" s="102"/>
      <c r="D1" s="102"/>
      <c r="E1" s="102"/>
      <c r="F1" s="102"/>
      <c r="G1" s="102"/>
      <c r="H1" s="102"/>
      <c r="I1" s="102"/>
      <c r="J1" s="102"/>
    </row>
    <row r="2" spans="1:12" ht="35.1" customHeight="1">
      <c r="A2" s="84" t="s">
        <v>1</v>
      </c>
      <c r="B2" s="103" t="s">
        <v>2</v>
      </c>
      <c r="C2" s="104"/>
      <c r="D2" s="84" t="s">
        <v>3</v>
      </c>
      <c r="E2" s="84" t="s">
        <v>4</v>
      </c>
      <c r="F2" s="84" t="s">
        <v>5</v>
      </c>
      <c r="G2" s="84" t="s">
        <v>6</v>
      </c>
      <c r="H2" s="85" t="s">
        <v>7</v>
      </c>
      <c r="I2" s="95" t="s">
        <v>8</v>
      </c>
      <c r="J2" s="96" t="s">
        <v>9</v>
      </c>
    </row>
    <row r="3" spans="1:12" ht="35.1" customHeight="1">
      <c r="A3" s="105" t="s">
        <v>10</v>
      </c>
      <c r="B3" s="106"/>
      <c r="C3" s="106"/>
      <c r="D3" s="106"/>
      <c r="E3" s="106"/>
      <c r="F3" s="106"/>
      <c r="G3" s="106"/>
      <c r="H3" s="104"/>
      <c r="I3" s="104"/>
      <c r="J3" s="106"/>
    </row>
    <row r="4" spans="1:12" ht="35.1" customHeight="1">
      <c r="A4" s="87">
        <v>1</v>
      </c>
      <c r="B4" s="107" t="s">
        <v>11</v>
      </c>
      <c r="C4" s="108"/>
      <c r="D4" s="87" t="s">
        <v>12</v>
      </c>
      <c r="E4" s="88" t="s">
        <v>12</v>
      </c>
      <c r="F4" s="87" t="s">
        <v>12</v>
      </c>
      <c r="G4" s="88" t="s">
        <v>12</v>
      </c>
      <c r="H4" s="88">
        <f>I4</f>
        <v>57600</v>
      </c>
      <c r="I4" s="88">
        <f>'附表一 验证勘察费'!P4+'附表一 验证勘察费'!P5</f>
        <v>57600</v>
      </c>
      <c r="J4" s="87" t="s">
        <v>13</v>
      </c>
      <c r="L4" s="97">
        <f>I4+I5*0.6</f>
        <v>65813.399999999994</v>
      </c>
    </row>
    <row r="5" spans="1:12" ht="35.1" customHeight="1">
      <c r="A5" s="87">
        <v>2</v>
      </c>
      <c r="B5" s="109" t="s">
        <v>14</v>
      </c>
      <c r="C5" s="110"/>
      <c r="D5" s="87"/>
      <c r="E5" s="88"/>
      <c r="F5" s="87"/>
      <c r="G5" s="88"/>
      <c r="H5" s="88"/>
      <c r="I5" s="88">
        <f>'附表一 验证勘察费'!J13</f>
        <v>13689</v>
      </c>
      <c r="J5" s="87"/>
    </row>
    <row r="6" spans="1:12" ht="35.1" customHeight="1">
      <c r="A6" s="105" t="s">
        <v>15</v>
      </c>
      <c r="B6" s="106"/>
      <c r="C6" s="106"/>
      <c r="D6" s="106"/>
      <c r="E6" s="106"/>
      <c r="F6" s="106"/>
      <c r="G6" s="106"/>
      <c r="H6" s="104"/>
      <c r="I6" s="104"/>
      <c r="J6" s="106"/>
    </row>
    <row r="7" spans="1:12" ht="35.1" customHeight="1">
      <c r="A7" s="87">
        <v>1</v>
      </c>
      <c r="B7" s="109" t="s">
        <v>16</v>
      </c>
      <c r="C7" s="110"/>
      <c r="D7" s="86"/>
      <c r="E7" s="86"/>
      <c r="F7" s="86"/>
      <c r="G7" s="86"/>
      <c r="H7" s="84">
        <f>'附表一 验证勘察费'!L9</f>
        <v>47406</v>
      </c>
      <c r="I7" s="84">
        <f>H7</f>
        <v>47406</v>
      </c>
      <c r="J7" s="86"/>
    </row>
    <row r="8" spans="1:12" ht="35.1" customHeight="1">
      <c r="A8" s="87">
        <v>2</v>
      </c>
      <c r="B8" s="109" t="s">
        <v>17</v>
      </c>
      <c r="C8" s="111"/>
      <c r="D8" s="88" t="s">
        <v>12</v>
      </c>
      <c r="E8" s="88" t="s">
        <v>12</v>
      </c>
      <c r="F8" s="88" t="s">
        <v>12</v>
      </c>
      <c r="G8" s="88" t="s">
        <v>12</v>
      </c>
      <c r="H8" s="88" t="e">
        <f>I8</f>
        <v>#REF!</v>
      </c>
      <c r="I8" s="88" t="e">
        <f>'附件二  注水试验抗浮检测费'!#REF!</f>
        <v>#REF!</v>
      </c>
      <c r="J8" s="89" t="s">
        <v>74</v>
      </c>
    </row>
    <row r="9" spans="1:12" ht="35.1" customHeight="1">
      <c r="A9" s="87">
        <v>3</v>
      </c>
      <c r="B9" s="109" t="s">
        <v>18</v>
      </c>
      <c r="C9" s="110"/>
      <c r="D9" s="88" t="s">
        <v>12</v>
      </c>
      <c r="E9" s="88" t="s">
        <v>12</v>
      </c>
      <c r="F9" s="88" t="s">
        <v>12</v>
      </c>
      <c r="G9" s="88" t="s">
        <v>12</v>
      </c>
      <c r="H9" s="88" t="e">
        <f>I9</f>
        <v>#REF!</v>
      </c>
      <c r="I9" s="88" t="e">
        <f>'附件二  注水试验抗浮检测费'!#REF!+'附件二  注水试验抗浮检测费'!#REF!</f>
        <v>#REF!</v>
      </c>
      <c r="J9" s="89" t="s">
        <v>74</v>
      </c>
    </row>
    <row r="10" spans="1:12" ht="35.1" customHeight="1">
      <c r="A10" s="87">
        <v>4</v>
      </c>
      <c r="B10" s="107" t="s">
        <v>19</v>
      </c>
      <c r="C10" s="108"/>
      <c r="D10" s="87" t="s">
        <v>12</v>
      </c>
      <c r="E10" s="88" t="s">
        <v>12</v>
      </c>
      <c r="F10" s="87" t="s">
        <v>12</v>
      </c>
      <c r="G10" s="88" t="s">
        <v>12</v>
      </c>
      <c r="H10" s="88">
        <v>74438</v>
      </c>
      <c r="I10" s="88">
        <f>H10</f>
        <v>74438</v>
      </c>
      <c r="J10" s="87" t="s">
        <v>20</v>
      </c>
    </row>
    <row r="11" spans="1:12" ht="35.1" customHeight="1">
      <c r="A11" s="87">
        <v>5</v>
      </c>
      <c r="B11" s="109" t="s">
        <v>21</v>
      </c>
      <c r="C11" s="110"/>
      <c r="D11" s="87"/>
      <c r="E11" s="88"/>
      <c r="F11" s="87"/>
      <c r="G11" s="88"/>
      <c r="H11" s="88"/>
      <c r="I11" s="88" t="e">
        <f>SUM(I7:I10)</f>
        <v>#REF!</v>
      </c>
      <c r="J11" s="87"/>
      <c r="L11" s="97" t="e">
        <f>(I10+I7)*0.6+I9+I8</f>
        <v>#REF!</v>
      </c>
    </row>
    <row r="12" spans="1:12" ht="35.1" customHeight="1">
      <c r="A12" s="105" t="s">
        <v>22</v>
      </c>
      <c r="B12" s="106"/>
      <c r="C12" s="106"/>
      <c r="D12" s="106"/>
      <c r="E12" s="106"/>
      <c r="F12" s="106"/>
      <c r="G12" s="106"/>
      <c r="H12" s="104"/>
      <c r="I12" s="104"/>
      <c r="J12" s="106"/>
    </row>
    <row r="13" spans="1:12" ht="35.1" customHeight="1">
      <c r="A13" s="87">
        <v>1</v>
      </c>
      <c r="B13" s="107" t="s">
        <v>23</v>
      </c>
      <c r="C13" s="108"/>
      <c r="D13" s="87" t="s">
        <v>12</v>
      </c>
      <c r="E13" s="88" t="s">
        <v>12</v>
      </c>
      <c r="F13" s="87" t="s">
        <v>12</v>
      </c>
      <c r="G13" s="88" t="s">
        <v>12</v>
      </c>
      <c r="H13" s="88">
        <f>'附表三  监测费'!H10</f>
        <v>0</v>
      </c>
      <c r="I13" s="88">
        <f>H13</f>
        <v>0</v>
      </c>
      <c r="J13" s="87" t="s">
        <v>24</v>
      </c>
      <c r="L13">
        <f>I13*0.6</f>
        <v>0</v>
      </c>
    </row>
    <row r="14" spans="1:12" ht="35.1" customHeight="1">
      <c r="A14" s="105" t="s">
        <v>75</v>
      </c>
      <c r="B14" s="106"/>
      <c r="C14" s="106"/>
      <c r="D14" s="106"/>
      <c r="E14" s="106"/>
      <c r="F14" s="106"/>
      <c r="G14" s="106"/>
      <c r="H14" s="104"/>
      <c r="I14" s="104"/>
      <c r="J14" s="106"/>
    </row>
    <row r="15" spans="1:12" ht="51" customHeight="1">
      <c r="A15" s="104">
        <v>1</v>
      </c>
      <c r="B15" s="120" t="s">
        <v>28</v>
      </c>
      <c r="C15" s="88" t="s">
        <v>29</v>
      </c>
      <c r="D15" s="90" t="s">
        <v>30</v>
      </c>
      <c r="E15" s="88">
        <v>136</v>
      </c>
      <c r="F15" s="88">
        <v>8</v>
      </c>
      <c r="G15" s="88" t="s">
        <v>31</v>
      </c>
      <c r="H15" s="91" t="s">
        <v>12</v>
      </c>
      <c r="I15" s="92" t="s">
        <v>12</v>
      </c>
      <c r="J15" s="90" t="s">
        <v>32</v>
      </c>
    </row>
    <row r="16" spans="1:12" ht="42.95" customHeight="1">
      <c r="A16" s="104"/>
      <c r="B16" s="108"/>
      <c r="C16" s="88" t="s">
        <v>33</v>
      </c>
      <c r="D16" s="90" t="s">
        <v>34</v>
      </c>
      <c r="E16" s="88">
        <v>136</v>
      </c>
      <c r="F16" s="88">
        <v>15</v>
      </c>
      <c r="G16" s="88" t="s">
        <v>31</v>
      </c>
      <c r="H16" s="92">
        <v>500</v>
      </c>
      <c r="I16" s="92">
        <f t="shared" ref="I16:I39" si="0">F16*H16</f>
        <v>7500</v>
      </c>
      <c r="J16" s="90" t="s">
        <v>76</v>
      </c>
    </row>
    <row r="17" spans="1:10" ht="35.1" customHeight="1">
      <c r="A17" s="104"/>
      <c r="B17" s="108"/>
      <c r="C17" s="89" t="s">
        <v>35</v>
      </c>
      <c r="D17" s="93" t="s">
        <v>36</v>
      </c>
      <c r="E17" s="88">
        <v>136</v>
      </c>
      <c r="F17" s="88">
        <v>32</v>
      </c>
      <c r="G17" s="88" t="s">
        <v>31</v>
      </c>
      <c r="H17" s="92">
        <v>180</v>
      </c>
      <c r="I17" s="92">
        <f t="shared" si="0"/>
        <v>5760</v>
      </c>
      <c r="J17" s="93" t="s">
        <v>77</v>
      </c>
    </row>
    <row r="18" spans="1:10" ht="35.1" customHeight="1">
      <c r="A18" s="104"/>
      <c r="B18" s="108"/>
      <c r="C18" s="89" t="s">
        <v>37</v>
      </c>
      <c r="D18" s="90" t="s">
        <v>38</v>
      </c>
      <c r="E18" s="88">
        <v>136</v>
      </c>
      <c r="F18" s="88">
        <v>8</v>
      </c>
      <c r="G18" s="88" t="s">
        <v>31</v>
      </c>
      <c r="H18" s="94">
        <v>360</v>
      </c>
      <c r="I18" s="92">
        <f t="shared" si="0"/>
        <v>2880</v>
      </c>
      <c r="J18" s="93" t="s">
        <v>78</v>
      </c>
    </row>
    <row r="19" spans="1:10" ht="35.1" customHeight="1">
      <c r="A19" s="104">
        <v>2</v>
      </c>
      <c r="B19" s="108" t="s">
        <v>39</v>
      </c>
      <c r="C19" s="88" t="s">
        <v>40</v>
      </c>
      <c r="D19" s="93" t="s">
        <v>36</v>
      </c>
      <c r="E19" s="88">
        <v>1038</v>
      </c>
      <c r="F19" s="88">
        <v>125</v>
      </c>
      <c r="G19" s="88" t="s">
        <v>31</v>
      </c>
      <c r="H19" s="92">
        <v>100</v>
      </c>
      <c r="I19" s="92">
        <f t="shared" si="0"/>
        <v>12500</v>
      </c>
      <c r="J19" s="93" t="s">
        <v>79</v>
      </c>
    </row>
    <row r="20" spans="1:10" ht="35.1" customHeight="1">
      <c r="A20" s="104"/>
      <c r="B20" s="108"/>
      <c r="C20" s="88" t="s">
        <v>41</v>
      </c>
      <c r="D20" s="93" t="s">
        <v>36</v>
      </c>
      <c r="E20" s="88">
        <v>1038</v>
      </c>
      <c r="F20" s="88">
        <f>F19*10</f>
        <v>1250</v>
      </c>
      <c r="G20" s="88" t="s">
        <v>42</v>
      </c>
      <c r="H20" s="92">
        <v>50</v>
      </c>
      <c r="I20" s="92">
        <f t="shared" si="0"/>
        <v>62500</v>
      </c>
      <c r="J20" s="90" t="s">
        <v>80</v>
      </c>
    </row>
    <row r="21" spans="1:10" ht="35.1" customHeight="1">
      <c r="A21" s="104"/>
      <c r="B21" s="108"/>
      <c r="C21" s="88" t="s">
        <v>43</v>
      </c>
      <c r="D21" s="93" t="s">
        <v>36</v>
      </c>
      <c r="E21" s="88">
        <v>1994</v>
      </c>
      <c r="F21" s="88">
        <f>F24</f>
        <v>200</v>
      </c>
      <c r="G21" s="88" t="s">
        <v>31</v>
      </c>
      <c r="H21" s="92">
        <v>100</v>
      </c>
      <c r="I21" s="92">
        <f t="shared" si="0"/>
        <v>20000</v>
      </c>
      <c r="J21" s="93" t="s">
        <v>81</v>
      </c>
    </row>
    <row r="22" spans="1:10" ht="35.1" customHeight="1">
      <c r="A22" s="104"/>
      <c r="B22" s="108"/>
      <c r="C22" s="88" t="s">
        <v>44</v>
      </c>
      <c r="D22" s="93" t="s">
        <v>36</v>
      </c>
      <c r="E22" s="88">
        <v>956</v>
      </c>
      <c r="F22" s="88">
        <v>125</v>
      </c>
      <c r="G22" s="88" t="s">
        <v>31</v>
      </c>
      <c r="H22" s="92">
        <v>20</v>
      </c>
      <c r="I22" s="92">
        <f t="shared" si="0"/>
        <v>2500</v>
      </c>
      <c r="J22" s="90" t="s">
        <v>82</v>
      </c>
    </row>
    <row r="23" spans="1:10" ht="35.1" customHeight="1">
      <c r="A23" s="104"/>
      <c r="B23" s="108"/>
      <c r="C23" s="88" t="s">
        <v>45</v>
      </c>
      <c r="D23" s="93" t="s">
        <v>36</v>
      </c>
      <c r="E23" s="88">
        <v>956</v>
      </c>
      <c r="F23" s="88">
        <f>F22</f>
        <v>125</v>
      </c>
      <c r="G23" s="88" t="s">
        <v>31</v>
      </c>
      <c r="H23" s="92">
        <v>40</v>
      </c>
      <c r="I23" s="92">
        <f t="shared" si="0"/>
        <v>5000</v>
      </c>
      <c r="J23" s="93" t="s">
        <v>83</v>
      </c>
    </row>
    <row r="24" spans="1:10" ht="35.1" customHeight="1">
      <c r="A24" s="104"/>
      <c r="B24" s="108"/>
      <c r="C24" s="88" t="s">
        <v>46</v>
      </c>
      <c r="D24" s="93" t="s">
        <v>36</v>
      </c>
      <c r="E24" s="88">
        <v>1994</v>
      </c>
      <c r="F24" s="88">
        <v>200</v>
      </c>
      <c r="G24" s="88" t="s">
        <v>31</v>
      </c>
      <c r="H24" s="92">
        <v>180</v>
      </c>
      <c r="I24" s="92">
        <f t="shared" si="0"/>
        <v>36000</v>
      </c>
      <c r="J24" s="93" t="s">
        <v>77</v>
      </c>
    </row>
    <row r="25" spans="1:10" ht="35.1" customHeight="1">
      <c r="A25" s="104"/>
      <c r="B25" s="108"/>
      <c r="C25" s="88" t="s">
        <v>47</v>
      </c>
      <c r="D25" s="93" t="s">
        <v>48</v>
      </c>
      <c r="E25" s="88">
        <v>1994</v>
      </c>
      <c r="F25" s="88">
        <v>50</v>
      </c>
      <c r="G25" s="88" t="s">
        <v>31</v>
      </c>
      <c r="H25" s="94">
        <v>360</v>
      </c>
      <c r="I25" s="92">
        <f t="shared" si="0"/>
        <v>18000</v>
      </c>
      <c r="J25" s="93" t="s">
        <v>78</v>
      </c>
    </row>
    <row r="26" spans="1:10" ht="35.1" customHeight="1">
      <c r="A26" s="104">
        <v>3</v>
      </c>
      <c r="B26" s="108" t="s">
        <v>49</v>
      </c>
      <c r="C26" s="88" t="s">
        <v>40</v>
      </c>
      <c r="D26" s="93" t="s">
        <v>36</v>
      </c>
      <c r="E26" s="88">
        <v>1017</v>
      </c>
      <c r="F26" s="88">
        <v>125</v>
      </c>
      <c r="G26" s="88" t="s">
        <v>31</v>
      </c>
      <c r="H26" s="92">
        <v>100</v>
      </c>
      <c r="I26" s="92">
        <f t="shared" si="0"/>
        <v>12500</v>
      </c>
      <c r="J26" s="93" t="s">
        <v>79</v>
      </c>
    </row>
    <row r="27" spans="1:10" ht="35.1" customHeight="1">
      <c r="A27" s="104"/>
      <c r="B27" s="108"/>
      <c r="C27" s="88" t="s">
        <v>41</v>
      </c>
      <c r="D27" s="93" t="s">
        <v>36</v>
      </c>
      <c r="E27" s="88">
        <v>1017</v>
      </c>
      <c r="F27" s="88">
        <f>F26*10</f>
        <v>1250</v>
      </c>
      <c r="G27" s="88" t="s">
        <v>42</v>
      </c>
      <c r="H27" s="92">
        <v>50</v>
      </c>
      <c r="I27" s="92">
        <f t="shared" si="0"/>
        <v>62500</v>
      </c>
      <c r="J27" s="93" t="s">
        <v>80</v>
      </c>
    </row>
    <row r="28" spans="1:10" ht="35.1" customHeight="1">
      <c r="A28" s="104"/>
      <c r="B28" s="108"/>
      <c r="C28" s="88" t="s">
        <v>43</v>
      </c>
      <c r="D28" s="93" t="s">
        <v>36</v>
      </c>
      <c r="E28" s="88">
        <v>1969</v>
      </c>
      <c r="F28" s="88">
        <f>F31</f>
        <v>200</v>
      </c>
      <c r="G28" s="88" t="s">
        <v>31</v>
      </c>
      <c r="H28" s="92">
        <v>100</v>
      </c>
      <c r="I28" s="92">
        <f t="shared" si="0"/>
        <v>20000</v>
      </c>
      <c r="J28" s="93" t="s">
        <v>81</v>
      </c>
    </row>
    <row r="29" spans="1:10" ht="35.1" customHeight="1">
      <c r="A29" s="104"/>
      <c r="B29" s="108"/>
      <c r="C29" s="88" t="s">
        <v>44</v>
      </c>
      <c r="D29" s="93" t="s">
        <v>36</v>
      </c>
      <c r="E29" s="88">
        <v>952</v>
      </c>
      <c r="F29" s="88">
        <v>125</v>
      </c>
      <c r="G29" s="88" t="s">
        <v>31</v>
      </c>
      <c r="H29" s="92">
        <v>20</v>
      </c>
      <c r="I29" s="92">
        <f t="shared" si="0"/>
        <v>2500</v>
      </c>
      <c r="J29" s="93" t="s">
        <v>82</v>
      </c>
    </row>
    <row r="30" spans="1:10" ht="35.1" customHeight="1">
      <c r="A30" s="104"/>
      <c r="B30" s="108"/>
      <c r="C30" s="88" t="s">
        <v>45</v>
      </c>
      <c r="D30" s="93" t="s">
        <v>36</v>
      </c>
      <c r="E30" s="88">
        <v>952</v>
      </c>
      <c r="F30" s="88">
        <f>F29</f>
        <v>125</v>
      </c>
      <c r="G30" s="88" t="s">
        <v>31</v>
      </c>
      <c r="H30" s="92">
        <v>40</v>
      </c>
      <c r="I30" s="92">
        <f t="shared" si="0"/>
        <v>5000</v>
      </c>
      <c r="J30" s="93" t="s">
        <v>83</v>
      </c>
    </row>
    <row r="31" spans="1:10" ht="35.1" customHeight="1">
      <c r="A31" s="104"/>
      <c r="B31" s="108"/>
      <c r="C31" s="88" t="s">
        <v>46</v>
      </c>
      <c r="D31" s="93" t="s">
        <v>36</v>
      </c>
      <c r="E31" s="88">
        <v>1969</v>
      </c>
      <c r="F31" s="88">
        <v>200</v>
      </c>
      <c r="G31" s="88" t="s">
        <v>31</v>
      </c>
      <c r="H31" s="92">
        <v>180</v>
      </c>
      <c r="I31" s="92">
        <f t="shared" si="0"/>
        <v>36000</v>
      </c>
      <c r="J31" s="93" t="s">
        <v>77</v>
      </c>
    </row>
    <row r="32" spans="1:10" ht="35.1" customHeight="1">
      <c r="A32" s="104"/>
      <c r="B32" s="108"/>
      <c r="C32" s="88" t="s">
        <v>47</v>
      </c>
      <c r="D32" s="93" t="s">
        <v>48</v>
      </c>
      <c r="E32" s="88">
        <v>1969</v>
      </c>
      <c r="F32" s="88">
        <v>50</v>
      </c>
      <c r="G32" s="88" t="s">
        <v>31</v>
      </c>
      <c r="H32" s="94">
        <v>360</v>
      </c>
      <c r="I32" s="92">
        <f t="shared" si="0"/>
        <v>18000</v>
      </c>
      <c r="J32" s="93" t="s">
        <v>78</v>
      </c>
    </row>
    <row r="33" spans="1:10" ht="35.1" customHeight="1">
      <c r="A33" s="104">
        <v>4</v>
      </c>
      <c r="B33" s="108" t="s">
        <v>50</v>
      </c>
      <c r="C33" s="88" t="s">
        <v>40</v>
      </c>
      <c r="D33" s="93" t="s">
        <v>36</v>
      </c>
      <c r="E33" s="88">
        <v>353</v>
      </c>
      <c r="F33" s="88">
        <v>80</v>
      </c>
      <c r="G33" s="88" t="s">
        <v>31</v>
      </c>
      <c r="H33" s="92">
        <v>100</v>
      </c>
      <c r="I33" s="92">
        <f t="shared" si="0"/>
        <v>8000</v>
      </c>
      <c r="J33" s="93" t="s">
        <v>79</v>
      </c>
    </row>
    <row r="34" spans="1:10" ht="35.1" customHeight="1">
      <c r="A34" s="104"/>
      <c r="B34" s="108"/>
      <c r="C34" s="88" t="s">
        <v>41</v>
      </c>
      <c r="D34" s="93" t="s">
        <v>36</v>
      </c>
      <c r="E34" s="88">
        <v>353</v>
      </c>
      <c r="F34" s="88">
        <f>F33*10</f>
        <v>800</v>
      </c>
      <c r="G34" s="88" t="s">
        <v>42</v>
      </c>
      <c r="H34" s="92">
        <v>50</v>
      </c>
      <c r="I34" s="92">
        <f t="shared" si="0"/>
        <v>40000</v>
      </c>
      <c r="J34" s="93" t="s">
        <v>80</v>
      </c>
    </row>
    <row r="35" spans="1:10" ht="35.1" customHeight="1">
      <c r="A35" s="104"/>
      <c r="B35" s="108"/>
      <c r="C35" s="88" t="s">
        <v>43</v>
      </c>
      <c r="D35" s="93" t="s">
        <v>36</v>
      </c>
      <c r="E35" s="88">
        <v>583</v>
      </c>
      <c r="F35" s="88">
        <f>F38</f>
        <v>125</v>
      </c>
      <c r="G35" s="88" t="s">
        <v>31</v>
      </c>
      <c r="H35" s="92">
        <v>100</v>
      </c>
      <c r="I35" s="92">
        <f t="shared" si="0"/>
        <v>12500</v>
      </c>
      <c r="J35" s="93" t="s">
        <v>81</v>
      </c>
    </row>
    <row r="36" spans="1:10" ht="35.1" customHeight="1">
      <c r="A36" s="104"/>
      <c r="B36" s="108"/>
      <c r="C36" s="88" t="s">
        <v>44</v>
      </c>
      <c r="D36" s="93" t="s">
        <v>36</v>
      </c>
      <c r="E36" s="88">
        <v>230</v>
      </c>
      <c r="F36" s="88">
        <v>50</v>
      </c>
      <c r="G36" s="88" t="s">
        <v>31</v>
      </c>
      <c r="H36" s="92">
        <v>20</v>
      </c>
      <c r="I36" s="92">
        <f t="shared" si="0"/>
        <v>1000</v>
      </c>
      <c r="J36" s="93" t="s">
        <v>82</v>
      </c>
    </row>
    <row r="37" spans="1:10" ht="35.1" customHeight="1">
      <c r="A37" s="104"/>
      <c r="B37" s="108"/>
      <c r="C37" s="88" t="s">
        <v>45</v>
      </c>
      <c r="D37" s="93" t="s">
        <v>36</v>
      </c>
      <c r="E37" s="88">
        <v>230</v>
      </c>
      <c r="F37" s="88">
        <f>F36</f>
        <v>50</v>
      </c>
      <c r="G37" s="88" t="s">
        <v>31</v>
      </c>
      <c r="H37" s="92">
        <v>40</v>
      </c>
      <c r="I37" s="92">
        <f t="shared" si="0"/>
        <v>2000</v>
      </c>
      <c r="J37" s="93" t="s">
        <v>83</v>
      </c>
    </row>
    <row r="38" spans="1:10" ht="35.1" customHeight="1">
      <c r="A38" s="104"/>
      <c r="B38" s="108"/>
      <c r="C38" s="88" t="s">
        <v>46</v>
      </c>
      <c r="D38" s="93" t="s">
        <v>36</v>
      </c>
      <c r="E38" s="88">
        <v>583</v>
      </c>
      <c r="F38" s="88">
        <v>125</v>
      </c>
      <c r="G38" s="88" t="s">
        <v>31</v>
      </c>
      <c r="H38" s="92">
        <v>180</v>
      </c>
      <c r="I38" s="92">
        <f t="shared" si="0"/>
        <v>22500</v>
      </c>
      <c r="J38" s="93" t="s">
        <v>77</v>
      </c>
    </row>
    <row r="39" spans="1:10" ht="35.1" customHeight="1">
      <c r="A39" s="104"/>
      <c r="B39" s="108"/>
      <c r="C39" s="88" t="s">
        <v>47</v>
      </c>
      <c r="D39" s="93" t="s">
        <v>48</v>
      </c>
      <c r="E39" s="88">
        <v>583</v>
      </c>
      <c r="F39" s="88">
        <v>32</v>
      </c>
      <c r="G39" s="88" t="s">
        <v>31</v>
      </c>
      <c r="H39" s="94">
        <v>360</v>
      </c>
      <c r="I39" s="92">
        <f t="shared" si="0"/>
        <v>11520</v>
      </c>
      <c r="J39" s="93" t="s">
        <v>78</v>
      </c>
    </row>
    <row r="40" spans="1:10" ht="35.1" customHeight="1">
      <c r="A40" s="104">
        <v>5</v>
      </c>
      <c r="B40" s="108" t="s">
        <v>51</v>
      </c>
      <c r="C40" s="88" t="s">
        <v>40</v>
      </c>
      <c r="D40" s="93" t="s">
        <v>36</v>
      </c>
      <c r="E40" s="88">
        <v>405</v>
      </c>
      <c r="F40" s="88">
        <v>80</v>
      </c>
      <c r="G40" s="88" t="s">
        <v>31</v>
      </c>
      <c r="H40" s="92">
        <v>100</v>
      </c>
      <c r="I40" s="92">
        <f t="shared" ref="I40:I67" si="1">F40*H40</f>
        <v>8000</v>
      </c>
      <c r="J40" s="93" t="s">
        <v>79</v>
      </c>
    </row>
    <row r="41" spans="1:10" ht="35.1" customHeight="1">
      <c r="A41" s="104"/>
      <c r="B41" s="108"/>
      <c r="C41" s="88" t="s">
        <v>41</v>
      </c>
      <c r="D41" s="93" t="s">
        <v>36</v>
      </c>
      <c r="E41" s="88">
        <v>405</v>
      </c>
      <c r="F41" s="88">
        <f>F40*10</f>
        <v>800</v>
      </c>
      <c r="G41" s="88" t="s">
        <v>42</v>
      </c>
      <c r="H41" s="92">
        <v>50</v>
      </c>
      <c r="I41" s="92">
        <f t="shared" si="1"/>
        <v>40000</v>
      </c>
      <c r="J41" s="93" t="s">
        <v>80</v>
      </c>
    </row>
    <row r="42" spans="1:10" ht="35.1" customHeight="1">
      <c r="A42" s="104"/>
      <c r="B42" s="108"/>
      <c r="C42" s="88" t="s">
        <v>43</v>
      </c>
      <c r="D42" s="93" t="s">
        <v>36</v>
      </c>
      <c r="E42" s="88">
        <v>748</v>
      </c>
      <c r="F42" s="88">
        <f>F45</f>
        <v>125</v>
      </c>
      <c r="G42" s="88" t="s">
        <v>31</v>
      </c>
      <c r="H42" s="92">
        <v>100</v>
      </c>
      <c r="I42" s="92">
        <f t="shared" si="1"/>
        <v>12500</v>
      </c>
      <c r="J42" s="93" t="s">
        <v>81</v>
      </c>
    </row>
    <row r="43" spans="1:10" ht="35.1" customHeight="1">
      <c r="A43" s="104"/>
      <c r="B43" s="108"/>
      <c r="C43" s="88" t="s">
        <v>44</v>
      </c>
      <c r="D43" s="93" t="s">
        <v>36</v>
      </c>
      <c r="E43" s="88">
        <v>343</v>
      </c>
      <c r="F43" s="88">
        <v>80</v>
      </c>
      <c r="G43" s="88" t="s">
        <v>31</v>
      </c>
      <c r="H43" s="92">
        <v>20</v>
      </c>
      <c r="I43" s="92">
        <f t="shared" si="1"/>
        <v>1600</v>
      </c>
      <c r="J43" s="93" t="s">
        <v>82</v>
      </c>
    </row>
    <row r="44" spans="1:10" ht="35.1" customHeight="1">
      <c r="A44" s="104"/>
      <c r="B44" s="108"/>
      <c r="C44" s="88" t="s">
        <v>45</v>
      </c>
      <c r="D44" s="93" t="s">
        <v>36</v>
      </c>
      <c r="E44" s="88">
        <v>343</v>
      </c>
      <c r="F44" s="88">
        <f>F43</f>
        <v>80</v>
      </c>
      <c r="G44" s="88" t="s">
        <v>31</v>
      </c>
      <c r="H44" s="92">
        <v>40</v>
      </c>
      <c r="I44" s="92">
        <f t="shared" si="1"/>
        <v>3200</v>
      </c>
      <c r="J44" s="93" t="s">
        <v>83</v>
      </c>
    </row>
    <row r="45" spans="1:10" ht="35.1" customHeight="1">
      <c r="A45" s="104"/>
      <c r="B45" s="108"/>
      <c r="C45" s="88" t="s">
        <v>46</v>
      </c>
      <c r="D45" s="93" t="s">
        <v>36</v>
      </c>
      <c r="E45" s="88">
        <v>748</v>
      </c>
      <c r="F45" s="88">
        <v>125</v>
      </c>
      <c r="G45" s="88" t="s">
        <v>31</v>
      </c>
      <c r="H45" s="92">
        <v>180</v>
      </c>
      <c r="I45" s="92">
        <f t="shared" si="1"/>
        <v>22500</v>
      </c>
      <c r="J45" s="93" t="s">
        <v>77</v>
      </c>
    </row>
    <row r="46" spans="1:10" ht="35.1" customHeight="1">
      <c r="A46" s="104"/>
      <c r="B46" s="108"/>
      <c r="C46" s="88" t="s">
        <v>47</v>
      </c>
      <c r="D46" s="93" t="s">
        <v>48</v>
      </c>
      <c r="E46" s="88">
        <v>748</v>
      </c>
      <c r="F46" s="88">
        <v>32</v>
      </c>
      <c r="G46" s="88" t="s">
        <v>31</v>
      </c>
      <c r="H46" s="94">
        <v>360</v>
      </c>
      <c r="I46" s="92">
        <f t="shared" si="1"/>
        <v>11520</v>
      </c>
      <c r="J46" s="93" t="s">
        <v>78</v>
      </c>
    </row>
    <row r="47" spans="1:10" ht="35.1" customHeight="1">
      <c r="A47" s="104">
        <v>6</v>
      </c>
      <c r="B47" s="108" t="s">
        <v>52</v>
      </c>
      <c r="C47" s="88" t="s">
        <v>40</v>
      </c>
      <c r="D47" s="93" t="s">
        <v>36</v>
      </c>
      <c r="E47" s="88">
        <v>410</v>
      </c>
      <c r="F47" s="88">
        <v>80</v>
      </c>
      <c r="G47" s="88" t="s">
        <v>31</v>
      </c>
      <c r="H47" s="92">
        <v>100</v>
      </c>
      <c r="I47" s="92">
        <f t="shared" si="1"/>
        <v>8000</v>
      </c>
      <c r="J47" s="93" t="s">
        <v>79</v>
      </c>
    </row>
    <row r="48" spans="1:10" ht="35.1" customHeight="1">
      <c r="A48" s="104"/>
      <c r="B48" s="108"/>
      <c r="C48" s="88" t="s">
        <v>41</v>
      </c>
      <c r="D48" s="93" t="s">
        <v>36</v>
      </c>
      <c r="E48" s="88">
        <v>410</v>
      </c>
      <c r="F48" s="88">
        <f>F47*10</f>
        <v>800</v>
      </c>
      <c r="G48" s="88" t="s">
        <v>42</v>
      </c>
      <c r="H48" s="92">
        <v>50</v>
      </c>
      <c r="I48" s="92">
        <f t="shared" si="1"/>
        <v>40000</v>
      </c>
      <c r="J48" s="93" t="s">
        <v>80</v>
      </c>
    </row>
    <row r="49" spans="1:10" ht="35.1" customHeight="1">
      <c r="A49" s="104"/>
      <c r="B49" s="108"/>
      <c r="C49" s="88" t="s">
        <v>43</v>
      </c>
      <c r="D49" s="93" t="s">
        <v>36</v>
      </c>
      <c r="E49" s="88">
        <v>651</v>
      </c>
      <c r="F49" s="88">
        <f>F52</f>
        <v>125</v>
      </c>
      <c r="G49" s="88" t="s">
        <v>31</v>
      </c>
      <c r="H49" s="92">
        <v>100</v>
      </c>
      <c r="I49" s="92">
        <f t="shared" si="1"/>
        <v>12500</v>
      </c>
      <c r="J49" s="93" t="s">
        <v>81</v>
      </c>
    </row>
    <row r="50" spans="1:10" ht="35.1" customHeight="1">
      <c r="A50" s="104"/>
      <c r="B50" s="108"/>
      <c r="C50" s="88" t="s">
        <v>44</v>
      </c>
      <c r="D50" s="93" t="s">
        <v>36</v>
      </c>
      <c r="E50" s="88">
        <v>241</v>
      </c>
      <c r="F50" s="88">
        <v>50</v>
      </c>
      <c r="G50" s="88" t="s">
        <v>31</v>
      </c>
      <c r="H50" s="92">
        <v>20</v>
      </c>
      <c r="I50" s="92">
        <f t="shared" si="1"/>
        <v>1000</v>
      </c>
      <c r="J50" s="93" t="s">
        <v>82</v>
      </c>
    </row>
    <row r="51" spans="1:10" ht="35.1" customHeight="1">
      <c r="A51" s="104"/>
      <c r="B51" s="108"/>
      <c r="C51" s="88" t="s">
        <v>45</v>
      </c>
      <c r="D51" s="93" t="s">
        <v>36</v>
      </c>
      <c r="E51" s="88">
        <v>241</v>
      </c>
      <c r="F51" s="88">
        <f>F50</f>
        <v>50</v>
      </c>
      <c r="G51" s="88" t="s">
        <v>31</v>
      </c>
      <c r="H51" s="92">
        <v>40</v>
      </c>
      <c r="I51" s="92">
        <f t="shared" si="1"/>
        <v>2000</v>
      </c>
      <c r="J51" s="93" t="s">
        <v>83</v>
      </c>
    </row>
    <row r="52" spans="1:10" ht="35.1" customHeight="1">
      <c r="A52" s="104"/>
      <c r="B52" s="108"/>
      <c r="C52" s="88" t="s">
        <v>46</v>
      </c>
      <c r="D52" s="93" t="s">
        <v>36</v>
      </c>
      <c r="E52" s="88">
        <v>651</v>
      </c>
      <c r="F52" s="88">
        <v>125</v>
      </c>
      <c r="G52" s="88" t="s">
        <v>31</v>
      </c>
      <c r="H52" s="92">
        <v>180</v>
      </c>
      <c r="I52" s="92">
        <f t="shared" si="1"/>
        <v>22500</v>
      </c>
      <c r="J52" s="93" t="s">
        <v>77</v>
      </c>
    </row>
    <row r="53" spans="1:10" ht="35.1" customHeight="1">
      <c r="A53" s="104"/>
      <c r="B53" s="108"/>
      <c r="C53" s="88" t="s">
        <v>47</v>
      </c>
      <c r="D53" s="93" t="s">
        <v>48</v>
      </c>
      <c r="E53" s="88">
        <v>651</v>
      </c>
      <c r="F53" s="88">
        <v>32</v>
      </c>
      <c r="G53" s="88" t="s">
        <v>31</v>
      </c>
      <c r="H53" s="94">
        <v>360</v>
      </c>
      <c r="I53" s="92">
        <f t="shared" si="1"/>
        <v>11520</v>
      </c>
      <c r="J53" s="93" t="s">
        <v>78</v>
      </c>
    </row>
    <row r="54" spans="1:10" ht="35.1" customHeight="1">
      <c r="A54" s="104">
        <v>7</v>
      </c>
      <c r="B54" s="108" t="s">
        <v>53</v>
      </c>
      <c r="C54" s="88" t="s">
        <v>40</v>
      </c>
      <c r="D54" s="93" t="s">
        <v>36</v>
      </c>
      <c r="E54" s="88">
        <v>384</v>
      </c>
      <c r="F54" s="88">
        <v>80</v>
      </c>
      <c r="G54" s="88" t="s">
        <v>31</v>
      </c>
      <c r="H54" s="92">
        <v>100</v>
      </c>
      <c r="I54" s="92">
        <f t="shared" si="1"/>
        <v>8000</v>
      </c>
      <c r="J54" s="93" t="s">
        <v>79</v>
      </c>
    </row>
    <row r="55" spans="1:10" ht="35.1" customHeight="1">
      <c r="A55" s="104"/>
      <c r="B55" s="108"/>
      <c r="C55" s="88" t="s">
        <v>41</v>
      </c>
      <c r="D55" s="93" t="s">
        <v>36</v>
      </c>
      <c r="E55" s="88">
        <v>384</v>
      </c>
      <c r="F55" s="88">
        <f>F54*10</f>
        <v>800</v>
      </c>
      <c r="G55" s="88" t="s">
        <v>42</v>
      </c>
      <c r="H55" s="92">
        <v>50</v>
      </c>
      <c r="I55" s="92">
        <f t="shared" si="1"/>
        <v>40000</v>
      </c>
      <c r="J55" s="93" t="s">
        <v>80</v>
      </c>
    </row>
    <row r="56" spans="1:10" ht="35.1" customHeight="1">
      <c r="A56" s="104"/>
      <c r="B56" s="108"/>
      <c r="C56" s="88" t="s">
        <v>43</v>
      </c>
      <c r="D56" s="93" t="s">
        <v>54</v>
      </c>
      <c r="E56" s="88">
        <v>728</v>
      </c>
      <c r="F56" s="88">
        <f>F59</f>
        <v>125</v>
      </c>
      <c r="G56" s="88" t="s">
        <v>31</v>
      </c>
      <c r="H56" s="92">
        <v>100</v>
      </c>
      <c r="I56" s="92">
        <f t="shared" si="1"/>
        <v>12500</v>
      </c>
      <c r="J56" s="93" t="s">
        <v>81</v>
      </c>
    </row>
    <row r="57" spans="1:10" ht="35.1" customHeight="1">
      <c r="A57" s="104"/>
      <c r="B57" s="108"/>
      <c r="C57" s="88" t="s">
        <v>44</v>
      </c>
      <c r="D57" s="93" t="s">
        <v>36</v>
      </c>
      <c r="E57" s="88">
        <v>344</v>
      </c>
      <c r="F57" s="88">
        <v>80</v>
      </c>
      <c r="G57" s="88" t="s">
        <v>31</v>
      </c>
      <c r="H57" s="92">
        <v>20</v>
      </c>
      <c r="I57" s="92">
        <f t="shared" si="1"/>
        <v>1600</v>
      </c>
      <c r="J57" s="93" t="s">
        <v>82</v>
      </c>
    </row>
    <row r="58" spans="1:10" ht="35.1" customHeight="1">
      <c r="A58" s="104"/>
      <c r="B58" s="108"/>
      <c r="C58" s="88" t="s">
        <v>45</v>
      </c>
      <c r="D58" s="93" t="s">
        <v>36</v>
      </c>
      <c r="E58" s="88">
        <v>344</v>
      </c>
      <c r="F58" s="88">
        <f>F57</f>
        <v>80</v>
      </c>
      <c r="G58" s="88" t="s">
        <v>31</v>
      </c>
      <c r="H58" s="92">
        <v>40</v>
      </c>
      <c r="I58" s="92">
        <f t="shared" si="1"/>
        <v>3200</v>
      </c>
      <c r="J58" s="93" t="s">
        <v>83</v>
      </c>
    </row>
    <row r="59" spans="1:10" ht="35.1" customHeight="1">
      <c r="A59" s="104"/>
      <c r="B59" s="108"/>
      <c r="C59" s="88" t="s">
        <v>46</v>
      </c>
      <c r="D59" s="93" t="s">
        <v>36</v>
      </c>
      <c r="E59" s="88">
        <v>728</v>
      </c>
      <c r="F59" s="88">
        <v>125</v>
      </c>
      <c r="G59" s="88" t="s">
        <v>31</v>
      </c>
      <c r="H59" s="92">
        <v>180</v>
      </c>
      <c r="I59" s="92">
        <f t="shared" si="1"/>
        <v>22500</v>
      </c>
      <c r="J59" s="90" t="s">
        <v>77</v>
      </c>
    </row>
    <row r="60" spans="1:10" ht="35.1" customHeight="1">
      <c r="A60" s="104"/>
      <c r="B60" s="108"/>
      <c r="C60" s="88" t="s">
        <v>47</v>
      </c>
      <c r="D60" s="93" t="s">
        <v>48</v>
      </c>
      <c r="E60" s="88">
        <v>728</v>
      </c>
      <c r="F60" s="88">
        <v>32</v>
      </c>
      <c r="G60" s="88" t="s">
        <v>31</v>
      </c>
      <c r="H60" s="94">
        <v>360</v>
      </c>
      <c r="I60" s="92">
        <f t="shared" si="1"/>
        <v>11520</v>
      </c>
      <c r="J60" s="93" t="s">
        <v>78</v>
      </c>
    </row>
    <row r="61" spans="1:10" ht="35.1" customHeight="1">
      <c r="A61" s="104">
        <v>8</v>
      </c>
      <c r="B61" s="108" t="s">
        <v>55</v>
      </c>
      <c r="C61" s="88" t="s">
        <v>40</v>
      </c>
      <c r="D61" s="93" t="s">
        <v>36</v>
      </c>
      <c r="E61" s="88">
        <v>130</v>
      </c>
      <c r="F61" s="88">
        <v>32</v>
      </c>
      <c r="G61" s="88" t="s">
        <v>31</v>
      </c>
      <c r="H61" s="92">
        <v>100</v>
      </c>
      <c r="I61" s="92">
        <f t="shared" si="1"/>
        <v>3200</v>
      </c>
      <c r="J61" s="93" t="s">
        <v>79</v>
      </c>
    </row>
    <row r="62" spans="1:10" ht="35.1" customHeight="1">
      <c r="A62" s="104"/>
      <c r="B62" s="108"/>
      <c r="C62" s="88" t="s">
        <v>41</v>
      </c>
      <c r="D62" s="93" t="s">
        <v>36</v>
      </c>
      <c r="E62" s="88">
        <v>130</v>
      </c>
      <c r="F62" s="88">
        <f>F61*10</f>
        <v>320</v>
      </c>
      <c r="G62" s="88" t="s">
        <v>42</v>
      </c>
      <c r="H62" s="92">
        <v>50</v>
      </c>
      <c r="I62" s="92">
        <f t="shared" si="1"/>
        <v>16000</v>
      </c>
      <c r="J62" s="93" t="s">
        <v>80</v>
      </c>
    </row>
    <row r="63" spans="1:10" ht="35.1" customHeight="1">
      <c r="A63" s="104"/>
      <c r="B63" s="108"/>
      <c r="C63" s="88" t="s">
        <v>43</v>
      </c>
      <c r="D63" s="93" t="s">
        <v>36</v>
      </c>
      <c r="E63" s="88">
        <v>221</v>
      </c>
      <c r="F63" s="88">
        <f>F66</f>
        <v>50</v>
      </c>
      <c r="G63" s="88" t="s">
        <v>31</v>
      </c>
      <c r="H63" s="92">
        <v>100</v>
      </c>
      <c r="I63" s="92">
        <f t="shared" si="1"/>
        <v>5000</v>
      </c>
      <c r="J63" s="93" t="s">
        <v>81</v>
      </c>
    </row>
    <row r="64" spans="1:10" ht="35.1" customHeight="1">
      <c r="A64" s="104"/>
      <c r="B64" s="108"/>
      <c r="C64" s="88" t="s">
        <v>44</v>
      </c>
      <c r="D64" s="93" t="s">
        <v>36</v>
      </c>
      <c r="E64" s="88">
        <v>91</v>
      </c>
      <c r="F64" s="88">
        <v>32</v>
      </c>
      <c r="G64" s="88" t="s">
        <v>31</v>
      </c>
      <c r="H64" s="92">
        <v>20</v>
      </c>
      <c r="I64" s="92">
        <f t="shared" si="1"/>
        <v>640</v>
      </c>
      <c r="J64" s="93" t="s">
        <v>82</v>
      </c>
    </row>
    <row r="65" spans="1:12" ht="35.1" customHeight="1">
      <c r="A65" s="104"/>
      <c r="B65" s="108"/>
      <c r="C65" s="88" t="s">
        <v>45</v>
      </c>
      <c r="D65" s="93" t="s">
        <v>36</v>
      </c>
      <c r="E65" s="88">
        <v>91</v>
      </c>
      <c r="F65" s="88">
        <f>F64</f>
        <v>32</v>
      </c>
      <c r="G65" s="88" t="s">
        <v>31</v>
      </c>
      <c r="H65" s="92">
        <v>40</v>
      </c>
      <c r="I65" s="92">
        <f t="shared" si="1"/>
        <v>1280</v>
      </c>
      <c r="J65" s="93" t="s">
        <v>83</v>
      </c>
    </row>
    <row r="66" spans="1:12" ht="35.1" customHeight="1">
      <c r="A66" s="104"/>
      <c r="B66" s="108"/>
      <c r="C66" s="88" t="s">
        <v>46</v>
      </c>
      <c r="D66" s="93" t="s">
        <v>36</v>
      </c>
      <c r="E66" s="88">
        <v>221</v>
      </c>
      <c r="F66" s="88">
        <v>50</v>
      </c>
      <c r="G66" s="88" t="s">
        <v>31</v>
      </c>
      <c r="H66" s="92">
        <v>180</v>
      </c>
      <c r="I66" s="92">
        <f t="shared" si="1"/>
        <v>9000</v>
      </c>
      <c r="J66" s="93" t="s">
        <v>77</v>
      </c>
    </row>
    <row r="67" spans="1:12" ht="35.1" customHeight="1">
      <c r="A67" s="104"/>
      <c r="B67" s="108"/>
      <c r="C67" s="88" t="s">
        <v>47</v>
      </c>
      <c r="D67" s="93" t="s">
        <v>48</v>
      </c>
      <c r="E67" s="88">
        <v>221</v>
      </c>
      <c r="F67" s="88">
        <v>13</v>
      </c>
      <c r="G67" s="88" t="s">
        <v>31</v>
      </c>
      <c r="H67" s="94">
        <v>360</v>
      </c>
      <c r="I67" s="92">
        <f t="shared" si="1"/>
        <v>4680</v>
      </c>
      <c r="J67" s="93" t="s">
        <v>78</v>
      </c>
    </row>
    <row r="68" spans="1:12" ht="35.1" customHeight="1">
      <c r="A68" s="114" t="s">
        <v>56</v>
      </c>
      <c r="B68" s="115"/>
      <c r="C68" s="115"/>
      <c r="D68" s="115"/>
      <c r="E68" s="115"/>
      <c r="F68" s="115"/>
      <c r="G68" s="115"/>
      <c r="H68" s="116"/>
      <c r="I68" s="96">
        <f>SUM(I15:I67)*2+I5+I13+I10+I7</f>
        <v>1660773</v>
      </c>
      <c r="J68" s="98" t="s">
        <v>12</v>
      </c>
      <c r="L68">
        <f>SUM(I15:I67)</f>
        <v>762620</v>
      </c>
    </row>
    <row r="69" spans="1:12" ht="35.1" customHeight="1">
      <c r="A69" s="114" t="s">
        <v>84</v>
      </c>
      <c r="B69" s="115"/>
      <c r="C69" s="115"/>
      <c r="D69" s="115"/>
      <c r="E69" s="115"/>
      <c r="F69" s="115"/>
      <c r="G69" s="115"/>
      <c r="H69" s="116"/>
      <c r="I69" s="95" t="e">
        <f>I68*0.6+I8+I9+I4+#REF!*0.6</f>
        <v>#REF!</v>
      </c>
      <c r="J69" s="98" t="s">
        <v>85</v>
      </c>
      <c r="L69" s="97">
        <f>L68*0.6</f>
        <v>457572</v>
      </c>
    </row>
    <row r="70" spans="1:12" ht="30" customHeight="1">
      <c r="A70" s="117" t="s">
        <v>57</v>
      </c>
      <c r="B70" s="118"/>
      <c r="C70" s="118"/>
      <c r="D70" s="118"/>
      <c r="E70" s="118"/>
      <c r="F70" s="118"/>
      <c r="G70" s="118"/>
      <c r="H70" s="119"/>
      <c r="I70" s="119"/>
      <c r="J70" s="118"/>
      <c r="L70" s="97" t="e">
        <f>L69+L13+L11+L4</f>
        <v>#REF!</v>
      </c>
    </row>
  </sheetData>
  <autoFilter ref="A2:L70"/>
  <mergeCells count="33">
    <mergeCell ref="A69:H69"/>
    <mergeCell ref="A70:J70"/>
    <mergeCell ref="A15:A18"/>
    <mergeCell ref="A19:A25"/>
    <mergeCell ref="A26:A32"/>
    <mergeCell ref="A33:A39"/>
    <mergeCell ref="A40:A46"/>
    <mergeCell ref="A47:A53"/>
    <mergeCell ref="A54:A60"/>
    <mergeCell ref="A61:A67"/>
    <mergeCell ref="B15:B18"/>
    <mergeCell ref="B19:B25"/>
    <mergeCell ref="B26:B32"/>
    <mergeCell ref="B33:B39"/>
    <mergeCell ref="B40:B46"/>
    <mergeCell ref="B47:B53"/>
    <mergeCell ref="B11:C11"/>
    <mergeCell ref="A12:J12"/>
    <mergeCell ref="B13:C13"/>
    <mergeCell ref="A14:J14"/>
    <mergeCell ref="A68:H68"/>
    <mergeCell ref="B54:B60"/>
    <mergeCell ref="B61:B67"/>
    <mergeCell ref="A6:J6"/>
    <mergeCell ref="B7:C7"/>
    <mergeCell ref="B8:C8"/>
    <mergeCell ref="B9:C9"/>
    <mergeCell ref="B10:C10"/>
    <mergeCell ref="A1:J1"/>
    <mergeCell ref="B2:C2"/>
    <mergeCell ref="A3:J3"/>
    <mergeCell ref="B4:C4"/>
    <mergeCell ref="B5:C5"/>
  </mergeCells>
  <phoneticPr fontId="48" type="noConversion"/>
  <pageMargins left="0.75" right="0.75" top="1" bottom="1" header="0.5" footer="0.5"/>
  <pageSetup paperSize="9" scale="60" orientation="portrait" r:id="rId1"/>
  <rowBreaks count="1" manualBreakCount="1">
    <brk id="39" max="16383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6"/>
  <sheetViews>
    <sheetView workbookViewId="0">
      <selection activeCell="M18" sqref="M18"/>
    </sheetView>
  </sheetViews>
  <sheetFormatPr defaultColWidth="9" defaultRowHeight="14.25"/>
  <cols>
    <col min="1" max="1" width="5.125" style="38" customWidth="1"/>
    <col min="2" max="2" width="8.125" style="38" customWidth="1"/>
    <col min="3" max="3" width="5" style="38" customWidth="1"/>
    <col min="4" max="5" width="9" style="38" customWidth="1"/>
    <col min="6" max="7" width="8.125" style="38" customWidth="1"/>
    <col min="8" max="8" width="10.125" style="38" customWidth="1"/>
    <col min="9" max="10" width="9.625" style="38" customWidth="1"/>
    <col min="11" max="12" width="11.5" style="38" customWidth="1"/>
    <col min="13" max="14" width="11.125" style="38" customWidth="1"/>
    <col min="15" max="16384" width="9" style="38"/>
  </cols>
  <sheetData>
    <row r="1" spans="1:18" ht="28.5">
      <c r="A1" s="121" t="s">
        <v>58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47"/>
    </row>
    <row r="2" spans="1:18" ht="14.25" customHeight="1">
      <c r="A2" s="144" t="s">
        <v>86</v>
      </c>
      <c r="B2" s="144"/>
      <c r="C2" s="144"/>
      <c r="D2" s="144"/>
      <c r="E2" s="144"/>
      <c r="F2" s="144"/>
      <c r="G2" s="144"/>
      <c r="H2" s="49" t="s">
        <v>87</v>
      </c>
      <c r="I2" s="145" t="s">
        <v>88</v>
      </c>
      <c r="J2" s="144"/>
      <c r="K2" s="144"/>
      <c r="L2" s="68"/>
    </row>
    <row r="3" spans="1:18" ht="24" customHeight="1">
      <c r="A3" s="122" t="s">
        <v>59</v>
      </c>
      <c r="B3" s="122"/>
      <c r="C3" s="122" t="s">
        <v>60</v>
      </c>
      <c r="D3" s="122"/>
      <c r="E3" s="122"/>
      <c r="F3" s="122"/>
      <c r="G3" s="48"/>
      <c r="H3" s="146" t="s">
        <v>89</v>
      </c>
      <c r="I3" s="146"/>
      <c r="J3" s="141" t="s">
        <v>61</v>
      </c>
      <c r="K3" s="122" t="s">
        <v>62</v>
      </c>
      <c r="L3" s="69"/>
      <c r="O3" s="70" t="s">
        <v>90</v>
      </c>
    </row>
    <row r="4" spans="1:18" ht="25.5">
      <c r="A4" s="122"/>
      <c r="B4" s="122"/>
      <c r="C4" s="50" t="s">
        <v>91</v>
      </c>
      <c r="D4" s="50" t="s">
        <v>92</v>
      </c>
      <c r="E4" s="50"/>
      <c r="F4" s="50" t="s">
        <v>93</v>
      </c>
      <c r="G4" s="50" t="s">
        <v>64</v>
      </c>
      <c r="H4" s="50" t="s">
        <v>93</v>
      </c>
      <c r="I4" s="50" t="s">
        <v>94</v>
      </c>
      <c r="J4" s="141"/>
      <c r="K4" s="122"/>
      <c r="L4" s="71" t="s">
        <v>95</v>
      </c>
      <c r="N4" s="72" t="s">
        <v>65</v>
      </c>
      <c r="O4" s="38">
        <v>300</v>
      </c>
      <c r="P4" s="38">
        <f>O4*120</f>
        <v>36000</v>
      </c>
    </row>
    <row r="5" spans="1:18">
      <c r="A5" s="48"/>
      <c r="B5" s="48"/>
      <c r="C5" s="50"/>
      <c r="D5" s="50"/>
      <c r="E5" s="50"/>
      <c r="F5" s="50"/>
      <c r="G5" s="50"/>
      <c r="H5" s="50"/>
      <c r="I5" s="50"/>
      <c r="J5" s="50"/>
      <c r="K5" s="48"/>
      <c r="L5" s="71"/>
      <c r="N5" s="72" t="s">
        <v>67</v>
      </c>
      <c r="O5" s="38">
        <v>135</v>
      </c>
      <c r="P5" s="38">
        <f>O5*160</f>
        <v>21600</v>
      </c>
    </row>
    <row r="6" spans="1:18" ht="19.149999999999999" customHeight="1">
      <c r="A6" s="153" t="s">
        <v>96</v>
      </c>
      <c r="B6" s="156" t="s">
        <v>97</v>
      </c>
      <c r="C6" s="52" t="s">
        <v>98</v>
      </c>
      <c r="D6" s="53" t="s">
        <v>99</v>
      </c>
      <c r="E6" s="53">
        <f>N6</f>
        <v>110</v>
      </c>
      <c r="F6" s="54">
        <v>320</v>
      </c>
      <c r="G6" s="54">
        <v>46</v>
      </c>
      <c r="H6" s="55">
        <f t="shared" ref="H6:H10" si="0">F6</f>
        <v>320</v>
      </c>
      <c r="I6" s="55">
        <f t="shared" ref="I6:I10" si="1">G6/2</f>
        <v>23</v>
      </c>
      <c r="J6" s="46">
        <f t="shared" ref="J6:J10" si="2">F6*G6+H6*I6</f>
        <v>22080</v>
      </c>
      <c r="K6" s="159" t="s">
        <v>100</v>
      </c>
      <c r="L6" s="73">
        <f>E6*(G6+I6)</f>
        <v>7590</v>
      </c>
      <c r="M6" s="72"/>
      <c r="N6" s="38">
        <f>F6-12*10-9*10</f>
        <v>110</v>
      </c>
    </row>
    <row r="7" spans="1:18" ht="19.149999999999999" customHeight="1">
      <c r="A7" s="153"/>
      <c r="B7" s="157"/>
      <c r="C7" s="158" t="s">
        <v>101</v>
      </c>
      <c r="D7" s="53" t="s">
        <v>99</v>
      </c>
      <c r="E7" s="53">
        <f>N7</f>
        <v>105</v>
      </c>
      <c r="F7" s="54">
        <v>126</v>
      </c>
      <c r="G7" s="54">
        <v>117</v>
      </c>
      <c r="H7" s="55">
        <f t="shared" si="0"/>
        <v>126</v>
      </c>
      <c r="I7" s="55">
        <f t="shared" si="1"/>
        <v>58.5</v>
      </c>
      <c r="J7" s="46">
        <f t="shared" si="2"/>
        <v>22113</v>
      </c>
      <c r="K7" s="143"/>
      <c r="L7" s="73">
        <f>E7*(G7+I7)</f>
        <v>18427.5</v>
      </c>
      <c r="M7" s="160" t="s">
        <v>102</v>
      </c>
      <c r="N7" s="74">
        <f>312-N6-N8</f>
        <v>105</v>
      </c>
      <c r="R7" s="38">
        <f>300+135+312</f>
        <v>747</v>
      </c>
    </row>
    <row r="8" spans="1:18" ht="19.149999999999999" customHeight="1">
      <c r="A8" s="153"/>
      <c r="B8" s="157"/>
      <c r="C8" s="158"/>
      <c r="D8" s="53" t="s">
        <v>103</v>
      </c>
      <c r="E8" s="53">
        <f>N8</f>
        <v>97</v>
      </c>
      <c r="F8" s="54">
        <v>217</v>
      </c>
      <c r="G8" s="54">
        <v>147</v>
      </c>
      <c r="H8" s="55">
        <f t="shared" si="0"/>
        <v>217</v>
      </c>
      <c r="I8" s="55">
        <f t="shared" si="1"/>
        <v>73.5</v>
      </c>
      <c r="J8" s="46">
        <f t="shared" si="2"/>
        <v>47848.5</v>
      </c>
      <c r="K8" s="143"/>
      <c r="L8" s="73">
        <f>E8*(G8+I8)</f>
        <v>21388.5</v>
      </c>
      <c r="M8" s="160"/>
      <c r="N8" s="74">
        <f>F8-12*10</f>
        <v>97</v>
      </c>
      <c r="R8" s="38">
        <f>312/26</f>
        <v>12</v>
      </c>
    </row>
    <row r="9" spans="1:18" ht="19.149999999999999" customHeight="1">
      <c r="A9" s="153"/>
      <c r="B9" s="157"/>
      <c r="C9" s="158"/>
      <c r="D9" s="53" t="s">
        <v>104</v>
      </c>
      <c r="E9" s="53"/>
      <c r="F9" s="54">
        <v>60</v>
      </c>
      <c r="G9" s="54">
        <v>176</v>
      </c>
      <c r="H9" s="55">
        <f t="shared" si="0"/>
        <v>60</v>
      </c>
      <c r="I9" s="55">
        <f t="shared" si="1"/>
        <v>88</v>
      </c>
      <c r="J9" s="46">
        <f t="shared" si="2"/>
        <v>15840</v>
      </c>
      <c r="K9" s="143"/>
      <c r="L9" s="75">
        <f>SUM(L6:L8)</f>
        <v>47406</v>
      </c>
      <c r="M9" s="160"/>
      <c r="N9" s="74"/>
      <c r="R9" s="38">
        <f>300/12</f>
        <v>25</v>
      </c>
    </row>
    <row r="10" spans="1:18" ht="19.149999999999999" customHeight="1">
      <c r="A10" s="153"/>
      <c r="B10" s="157"/>
      <c r="C10" s="56" t="s">
        <v>105</v>
      </c>
      <c r="D10" s="53" t="s">
        <v>99</v>
      </c>
      <c r="E10" s="53"/>
      <c r="F10" s="54">
        <v>24</v>
      </c>
      <c r="G10" s="54">
        <v>301</v>
      </c>
      <c r="H10" s="55">
        <f t="shared" si="0"/>
        <v>24</v>
      </c>
      <c r="I10" s="55">
        <f t="shared" si="1"/>
        <v>150.5</v>
      </c>
      <c r="J10" s="46">
        <f t="shared" si="2"/>
        <v>10836</v>
      </c>
      <c r="K10" s="143"/>
      <c r="L10" s="76"/>
      <c r="M10" s="160"/>
      <c r="N10" s="74"/>
    </row>
    <row r="11" spans="1:18" ht="19.149999999999999" customHeight="1">
      <c r="A11" s="153" t="s">
        <v>68</v>
      </c>
      <c r="B11" s="59" t="s">
        <v>106</v>
      </c>
      <c r="C11" s="41" t="s">
        <v>107</v>
      </c>
      <c r="D11" s="53" t="s">
        <v>108</v>
      </c>
      <c r="E11" s="53"/>
      <c r="F11" s="53">
        <v>36</v>
      </c>
      <c r="G11" s="54">
        <v>108</v>
      </c>
      <c r="H11" s="53"/>
      <c r="I11" s="65"/>
      <c r="J11" s="55">
        <f t="shared" ref="J11:J30" si="3">F11*G11</f>
        <v>3888</v>
      </c>
      <c r="K11" s="143"/>
      <c r="L11" s="77"/>
    </row>
    <row r="12" spans="1:18" ht="19.149999999999999" customHeight="1">
      <c r="A12" s="153"/>
      <c r="B12" s="59" t="s">
        <v>109</v>
      </c>
      <c r="C12" s="41" t="s">
        <v>107</v>
      </c>
      <c r="D12" s="53" t="s">
        <v>108</v>
      </c>
      <c r="E12" s="53"/>
      <c r="F12" s="53">
        <v>6</v>
      </c>
      <c r="G12" s="54">
        <v>97</v>
      </c>
      <c r="H12" s="53"/>
      <c r="I12" s="65"/>
      <c r="J12" s="55">
        <f t="shared" si="3"/>
        <v>582</v>
      </c>
      <c r="K12" s="143"/>
      <c r="L12" s="77"/>
    </row>
    <row r="13" spans="1:18" s="58" customFormat="1" ht="33.75" customHeight="1">
      <c r="A13" s="154"/>
      <c r="B13" s="60" t="s">
        <v>14</v>
      </c>
      <c r="C13" s="61"/>
      <c r="D13" s="62" t="s">
        <v>110</v>
      </c>
      <c r="E13" s="62"/>
      <c r="F13" s="62">
        <v>39</v>
      </c>
      <c r="G13" s="63">
        <v>351</v>
      </c>
      <c r="H13" s="62"/>
      <c r="I13" s="78"/>
      <c r="J13" s="79">
        <f t="shared" si="3"/>
        <v>13689</v>
      </c>
      <c r="K13" s="142"/>
      <c r="L13" s="80" t="s">
        <v>70</v>
      </c>
    </row>
    <row r="14" spans="1:18" ht="19.149999999999999" customHeight="1">
      <c r="A14" s="153" t="s">
        <v>111</v>
      </c>
      <c r="B14" s="59" t="s">
        <v>112</v>
      </c>
      <c r="C14" s="53"/>
      <c r="D14" s="53" t="s">
        <v>108</v>
      </c>
      <c r="E14" s="53"/>
      <c r="F14" s="53">
        <v>21</v>
      </c>
      <c r="G14" s="54">
        <v>40</v>
      </c>
      <c r="H14" s="53"/>
      <c r="I14" s="65"/>
      <c r="J14" s="55">
        <f t="shared" si="3"/>
        <v>840</v>
      </c>
      <c r="K14" s="143"/>
      <c r="L14" s="77"/>
    </row>
    <row r="15" spans="1:18" ht="19.149999999999999" customHeight="1">
      <c r="A15" s="153"/>
      <c r="B15" s="59" t="s">
        <v>113</v>
      </c>
      <c r="C15" s="53"/>
      <c r="D15" s="53" t="s">
        <v>108</v>
      </c>
      <c r="E15" s="53"/>
      <c r="F15" s="53">
        <v>6</v>
      </c>
      <c r="G15" s="54">
        <v>15</v>
      </c>
      <c r="H15" s="53"/>
      <c r="I15" s="65"/>
      <c r="J15" s="55">
        <f t="shared" si="3"/>
        <v>90</v>
      </c>
      <c r="K15" s="143"/>
      <c r="L15" s="77"/>
    </row>
    <row r="16" spans="1:18" ht="19.149999999999999" customHeight="1">
      <c r="A16" s="153"/>
      <c r="B16" s="64" t="s">
        <v>114</v>
      </c>
      <c r="C16" s="53"/>
      <c r="D16" s="53"/>
      <c r="E16" s="53"/>
      <c r="F16" s="53">
        <v>0</v>
      </c>
      <c r="G16" s="54">
        <v>40</v>
      </c>
      <c r="H16" s="53"/>
      <c r="I16" s="65"/>
      <c r="J16" s="55">
        <f t="shared" si="3"/>
        <v>0</v>
      </c>
      <c r="K16" s="143"/>
      <c r="L16" s="77"/>
    </row>
    <row r="17" spans="1:14" ht="19.149999999999999" customHeight="1">
      <c r="A17" s="153"/>
      <c r="B17" s="59" t="s">
        <v>115</v>
      </c>
      <c r="C17" s="53"/>
      <c r="D17" s="53"/>
      <c r="E17" s="53"/>
      <c r="F17" s="53">
        <v>18</v>
      </c>
      <c r="G17" s="54">
        <v>25</v>
      </c>
      <c r="H17" s="53"/>
      <c r="I17" s="65"/>
      <c r="J17" s="55">
        <f t="shared" si="3"/>
        <v>450</v>
      </c>
      <c r="K17" s="143"/>
      <c r="L17" s="77"/>
    </row>
    <row r="18" spans="1:14" ht="19.149999999999999" customHeight="1">
      <c r="A18" s="147" t="s">
        <v>116</v>
      </c>
      <c r="B18" s="147"/>
      <c r="C18" s="53"/>
      <c r="D18" s="53"/>
      <c r="E18" s="53"/>
      <c r="F18" s="53">
        <v>3</v>
      </c>
      <c r="G18" s="65">
        <v>1000</v>
      </c>
      <c r="H18" s="53"/>
      <c r="I18" s="65"/>
      <c r="J18" s="55">
        <f t="shared" si="3"/>
        <v>3000</v>
      </c>
      <c r="K18" s="143"/>
      <c r="L18" s="77"/>
    </row>
    <row r="19" spans="1:14" ht="19.149999999999999" customHeight="1">
      <c r="A19" s="153" t="s">
        <v>117</v>
      </c>
      <c r="B19" s="53" t="s">
        <v>118</v>
      </c>
      <c r="C19" s="53"/>
      <c r="D19" s="53"/>
      <c r="E19" s="53"/>
      <c r="F19" s="53">
        <v>21</v>
      </c>
      <c r="G19" s="54">
        <v>80</v>
      </c>
      <c r="H19" s="53"/>
      <c r="I19" s="65"/>
      <c r="J19" s="55">
        <f t="shared" si="3"/>
        <v>1680</v>
      </c>
      <c r="K19" s="143"/>
      <c r="L19" s="77"/>
    </row>
    <row r="20" spans="1:14" ht="19.149999999999999" customHeight="1">
      <c r="A20" s="153"/>
      <c r="B20" s="53" t="s">
        <v>119</v>
      </c>
      <c r="C20" s="53"/>
      <c r="D20" s="53"/>
      <c r="E20" s="53"/>
      <c r="F20" s="53">
        <v>21</v>
      </c>
      <c r="G20" s="54">
        <v>116</v>
      </c>
      <c r="H20" s="53"/>
      <c r="I20" s="65"/>
      <c r="J20" s="55">
        <f t="shared" si="3"/>
        <v>2436</v>
      </c>
      <c r="K20" s="143"/>
      <c r="L20" s="77"/>
    </row>
    <row r="21" spans="1:14" ht="19.149999999999999" customHeight="1">
      <c r="A21" s="153"/>
      <c r="B21" s="53" t="s">
        <v>120</v>
      </c>
      <c r="C21" s="53"/>
      <c r="D21" s="53"/>
      <c r="E21" s="53"/>
      <c r="F21" s="53">
        <v>21</v>
      </c>
      <c r="G21" s="54">
        <v>71</v>
      </c>
      <c r="H21" s="53"/>
      <c r="I21" s="65"/>
      <c r="J21" s="55">
        <f t="shared" si="3"/>
        <v>1491</v>
      </c>
      <c r="K21" s="143"/>
      <c r="L21" s="77"/>
    </row>
    <row r="22" spans="1:14" ht="19.149999999999999" customHeight="1">
      <c r="A22" s="155" t="s">
        <v>121</v>
      </c>
      <c r="B22" s="53" t="s">
        <v>122</v>
      </c>
      <c r="C22" s="53"/>
      <c r="D22" s="53"/>
      <c r="E22" s="53"/>
      <c r="F22" s="53">
        <v>6</v>
      </c>
      <c r="G22" s="54">
        <v>49</v>
      </c>
      <c r="H22" s="53"/>
      <c r="I22" s="65"/>
      <c r="J22" s="55">
        <f t="shared" si="3"/>
        <v>294</v>
      </c>
      <c r="K22" s="143"/>
      <c r="L22" s="77"/>
    </row>
    <row r="23" spans="1:14" ht="19.149999999999999" customHeight="1">
      <c r="A23" s="155"/>
      <c r="B23" s="53" t="s">
        <v>123</v>
      </c>
      <c r="C23" s="53"/>
      <c r="D23" s="53"/>
      <c r="E23" s="53"/>
      <c r="F23" s="53">
        <v>9</v>
      </c>
      <c r="G23" s="54">
        <v>55</v>
      </c>
      <c r="H23" s="53"/>
      <c r="I23" s="65"/>
      <c r="J23" s="55">
        <f t="shared" si="3"/>
        <v>495</v>
      </c>
      <c r="K23" s="143"/>
      <c r="L23" s="77"/>
    </row>
    <row r="24" spans="1:14" ht="19.149999999999999" customHeight="1">
      <c r="A24" s="153" t="s">
        <v>124</v>
      </c>
      <c r="B24" s="53" t="s">
        <v>125</v>
      </c>
      <c r="C24" s="53"/>
      <c r="D24" s="53"/>
      <c r="E24" s="53"/>
      <c r="F24" s="53">
        <v>54</v>
      </c>
      <c r="G24" s="54">
        <v>33</v>
      </c>
      <c r="H24" s="53"/>
      <c r="I24" s="65"/>
      <c r="J24" s="55">
        <f t="shared" si="3"/>
        <v>1782</v>
      </c>
      <c r="K24" s="143"/>
      <c r="L24" s="77"/>
    </row>
    <row r="25" spans="1:14" ht="19.149999999999999" customHeight="1">
      <c r="A25" s="153"/>
      <c r="B25" s="59" t="s">
        <v>126</v>
      </c>
      <c r="C25" s="53"/>
      <c r="D25" s="59"/>
      <c r="E25" s="59"/>
      <c r="F25" s="53">
        <v>6</v>
      </c>
      <c r="G25" s="54">
        <v>47</v>
      </c>
      <c r="H25" s="53"/>
      <c r="I25" s="65"/>
      <c r="J25" s="55">
        <f t="shared" si="3"/>
        <v>282</v>
      </c>
      <c r="K25" s="143"/>
      <c r="L25" s="77"/>
    </row>
    <row r="26" spans="1:14" ht="19.149999999999999" customHeight="1">
      <c r="A26" s="153"/>
      <c r="B26" s="59" t="s">
        <v>127</v>
      </c>
      <c r="C26" s="53"/>
      <c r="D26" s="59"/>
      <c r="E26" s="59"/>
      <c r="F26" s="53">
        <v>6</v>
      </c>
      <c r="G26" s="54">
        <v>42</v>
      </c>
      <c r="H26" s="53"/>
      <c r="I26" s="65"/>
      <c r="J26" s="55">
        <f t="shared" si="3"/>
        <v>252</v>
      </c>
      <c r="K26" s="143"/>
      <c r="L26" s="77"/>
    </row>
    <row r="27" spans="1:14" ht="19.149999999999999" customHeight="1">
      <c r="A27" s="153"/>
      <c r="B27" s="59" t="s">
        <v>128</v>
      </c>
      <c r="C27" s="53"/>
      <c r="D27" s="59"/>
      <c r="E27" s="59"/>
      <c r="F27" s="53">
        <v>6</v>
      </c>
      <c r="G27" s="54">
        <v>150</v>
      </c>
      <c r="H27" s="53"/>
      <c r="I27" s="65"/>
      <c r="J27" s="55">
        <f t="shared" si="3"/>
        <v>900</v>
      </c>
      <c r="K27" s="143"/>
      <c r="L27" s="77"/>
      <c r="M27" s="81"/>
      <c r="N27" s="81"/>
    </row>
    <row r="28" spans="1:14" ht="19.149999999999999" customHeight="1">
      <c r="A28" s="153"/>
      <c r="B28" s="53" t="s">
        <v>129</v>
      </c>
      <c r="C28" s="53"/>
      <c r="D28" s="53"/>
      <c r="E28" s="53"/>
      <c r="F28" s="53">
        <v>6</v>
      </c>
      <c r="G28" s="54">
        <v>117</v>
      </c>
      <c r="H28" s="53"/>
      <c r="I28" s="65"/>
      <c r="J28" s="55">
        <f t="shared" si="3"/>
        <v>702</v>
      </c>
      <c r="K28" s="143"/>
      <c r="L28" s="77"/>
    </row>
    <row r="29" spans="1:14" ht="19.149999999999999" customHeight="1">
      <c r="A29" s="153"/>
      <c r="B29" s="59" t="s">
        <v>130</v>
      </c>
      <c r="C29" s="53"/>
      <c r="D29" s="59"/>
      <c r="E29" s="59"/>
      <c r="F29" s="53">
        <v>18</v>
      </c>
      <c r="G29" s="54">
        <v>70</v>
      </c>
      <c r="H29" s="53"/>
      <c r="I29" s="65"/>
      <c r="J29" s="55">
        <f t="shared" si="3"/>
        <v>1260</v>
      </c>
      <c r="K29" s="143"/>
      <c r="L29" s="77"/>
    </row>
    <row r="30" spans="1:14" ht="24" customHeight="1">
      <c r="A30" s="51" t="s">
        <v>131</v>
      </c>
      <c r="B30" s="64" t="s">
        <v>132</v>
      </c>
      <c r="C30" s="53"/>
      <c r="F30" s="53">
        <v>0</v>
      </c>
      <c r="G30" s="54">
        <v>380</v>
      </c>
      <c r="H30" s="53"/>
      <c r="I30" s="65"/>
      <c r="J30" s="55">
        <f t="shared" si="3"/>
        <v>0</v>
      </c>
      <c r="K30" s="143"/>
      <c r="L30" s="77"/>
    </row>
    <row r="31" spans="1:14" ht="20.100000000000001" customHeight="1">
      <c r="A31" s="133" t="s">
        <v>71</v>
      </c>
      <c r="B31" s="134"/>
      <c r="C31" s="148" t="s">
        <v>133</v>
      </c>
      <c r="D31" s="136"/>
      <c r="E31" s="136"/>
      <c r="F31" s="136"/>
      <c r="G31" s="136"/>
      <c r="H31" s="136"/>
      <c r="I31" s="149"/>
      <c r="J31" s="57">
        <f>SUM(J6:J30)</f>
        <v>152830.5</v>
      </c>
      <c r="K31" s="143"/>
      <c r="L31" s="77"/>
    </row>
    <row r="32" spans="1:14" ht="20.100000000000001" customHeight="1">
      <c r="A32" s="133" t="s">
        <v>134</v>
      </c>
      <c r="B32" s="134"/>
      <c r="C32" s="148" t="s">
        <v>135</v>
      </c>
      <c r="D32" s="136"/>
      <c r="E32" s="136"/>
      <c r="F32" s="136"/>
      <c r="G32" s="136"/>
      <c r="H32" s="136"/>
      <c r="I32" s="149"/>
      <c r="J32" s="57">
        <f>J31*120%</f>
        <v>183396.6</v>
      </c>
      <c r="K32" s="143"/>
      <c r="L32" s="77"/>
      <c r="M32" s="70"/>
      <c r="N32" s="70"/>
    </row>
    <row r="33" spans="1:12" ht="20.100000000000001" customHeight="1">
      <c r="A33" s="133" t="s">
        <v>136</v>
      </c>
      <c r="B33" s="134"/>
      <c r="C33" s="148" t="s">
        <v>137</v>
      </c>
      <c r="D33" s="136"/>
      <c r="E33" s="136"/>
      <c r="F33" s="136"/>
      <c r="G33" s="136"/>
      <c r="H33" s="136"/>
      <c r="I33" s="149"/>
      <c r="J33" s="57">
        <f>J31+J32</f>
        <v>336227.1</v>
      </c>
      <c r="K33" s="143"/>
      <c r="L33" s="77"/>
    </row>
    <row r="34" spans="1:12" ht="15.75">
      <c r="A34" s="137"/>
      <c r="B34" s="137"/>
      <c r="C34" s="137"/>
      <c r="D34" s="137"/>
      <c r="E34" s="66"/>
      <c r="F34" s="66"/>
      <c r="G34" s="150"/>
      <c r="H34" s="151"/>
      <c r="I34" s="82"/>
      <c r="J34" s="138"/>
      <c r="K34" s="139"/>
      <c r="L34" s="83"/>
    </row>
    <row r="36" spans="1:12">
      <c r="B36" s="140"/>
      <c r="C36" s="152"/>
      <c r="D36" s="152"/>
      <c r="E36" s="152"/>
      <c r="F36" s="152"/>
      <c r="G36" s="152"/>
      <c r="H36" s="152"/>
      <c r="I36" s="152"/>
      <c r="J36" s="152"/>
      <c r="K36" s="152"/>
    </row>
  </sheetData>
  <mergeCells count="31">
    <mergeCell ref="M7:M10"/>
    <mergeCell ref="A3:B4"/>
    <mergeCell ref="J34:K34"/>
    <mergeCell ref="B36:K36"/>
    <mergeCell ref="A6:A10"/>
    <mergeCell ref="A11:A13"/>
    <mergeCell ref="A14:A17"/>
    <mergeCell ref="A19:A21"/>
    <mergeCell ref="A22:A23"/>
    <mergeCell ref="A24:A29"/>
    <mergeCell ref="B6:B10"/>
    <mergeCell ref="C7:C9"/>
    <mergeCell ref="K6:K33"/>
    <mergeCell ref="A33:B33"/>
    <mergeCell ref="C33:I33"/>
    <mergeCell ref="A34:B34"/>
    <mergeCell ref="C34:D34"/>
    <mergeCell ref="G34:H34"/>
    <mergeCell ref="A18:B18"/>
    <mergeCell ref="A31:B31"/>
    <mergeCell ref="C31:I31"/>
    <mergeCell ref="A32:B32"/>
    <mergeCell ref="C32:I32"/>
    <mergeCell ref="A1:K1"/>
    <mergeCell ref="A2:B2"/>
    <mergeCell ref="C2:G2"/>
    <mergeCell ref="I2:K2"/>
    <mergeCell ref="C3:F3"/>
    <mergeCell ref="H3:I3"/>
    <mergeCell ref="J3:J4"/>
    <mergeCell ref="K3:K4"/>
  </mergeCells>
  <phoneticPr fontId="48" type="noConversion"/>
  <pageMargins left="0.75" right="0.75" top="1" bottom="1" header="0.51180555555555596" footer="0.51180555555555596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workbookViewId="0">
      <selection activeCell="M27" sqref="M27"/>
    </sheetView>
  </sheetViews>
  <sheetFormatPr defaultColWidth="9.125" defaultRowHeight="14.25"/>
  <cols>
    <col min="1" max="1" width="9.125" style="38"/>
    <col min="2" max="2" width="13.875" style="38" customWidth="1"/>
    <col min="3" max="6" width="9.125" style="38"/>
    <col min="7" max="7" width="18.25" style="38" customWidth="1"/>
    <col min="8" max="16384" width="9.125" style="38"/>
  </cols>
  <sheetData>
    <row r="1" spans="1:10" ht="20.25">
      <c r="A1" s="161" t="s">
        <v>138</v>
      </c>
      <c r="B1" s="161"/>
      <c r="C1" s="161"/>
      <c r="D1" s="161"/>
      <c r="E1" s="161"/>
      <c r="F1" s="161"/>
    </row>
    <row r="2" spans="1:10">
      <c r="A2" s="162" t="s">
        <v>139</v>
      </c>
      <c r="B2" s="163"/>
      <c r="C2" s="39" t="s">
        <v>140</v>
      </c>
      <c r="D2" s="39" t="s">
        <v>141</v>
      </c>
      <c r="E2" s="39" t="s">
        <v>142</v>
      </c>
      <c r="F2" s="39" t="s">
        <v>143</v>
      </c>
    </row>
    <row r="3" spans="1:10">
      <c r="A3" s="165" t="s">
        <v>144</v>
      </c>
      <c r="B3" s="40" t="s">
        <v>145</v>
      </c>
      <c r="C3" s="41"/>
      <c r="D3" s="42"/>
      <c r="E3" s="41" t="s">
        <v>146</v>
      </c>
      <c r="F3" s="43">
        <f t="shared" ref="F3:F6" si="0">D3*C3</f>
        <v>0</v>
      </c>
    </row>
    <row r="4" spans="1:10" ht="28.5">
      <c r="A4" s="166"/>
      <c r="B4" s="40" t="s">
        <v>147</v>
      </c>
      <c r="C4" s="41">
        <v>312</v>
      </c>
      <c r="D4" s="42"/>
      <c r="E4" s="41" t="s">
        <v>148</v>
      </c>
      <c r="F4" s="43">
        <f t="shared" si="0"/>
        <v>0</v>
      </c>
      <c r="G4" s="44" t="s">
        <v>149</v>
      </c>
    </row>
    <row r="5" spans="1:10">
      <c r="A5" s="166"/>
      <c r="B5" s="40" t="s">
        <v>150</v>
      </c>
      <c r="C5" s="45">
        <f>C4</f>
        <v>312</v>
      </c>
      <c r="D5" s="42"/>
      <c r="E5" s="41" t="s">
        <v>148</v>
      </c>
      <c r="F5" s="43">
        <f t="shared" si="0"/>
        <v>0</v>
      </c>
      <c r="G5" s="44" t="s">
        <v>151</v>
      </c>
    </row>
    <row r="6" spans="1:10">
      <c r="A6" s="167"/>
      <c r="B6" s="40" t="s">
        <v>152</v>
      </c>
      <c r="C6" s="41">
        <v>182</v>
      </c>
      <c r="D6" s="42"/>
      <c r="E6" s="40" t="s">
        <v>153</v>
      </c>
      <c r="F6" s="46">
        <f t="shared" si="0"/>
        <v>0</v>
      </c>
    </row>
    <row r="7" spans="1:10">
      <c r="A7" s="164" t="s">
        <v>154</v>
      </c>
      <c r="B7" s="164"/>
      <c r="C7" s="164"/>
      <c r="D7" s="164"/>
      <c r="E7" s="164"/>
      <c r="F7" s="40">
        <f>SUM(F3:F6)</f>
        <v>0</v>
      </c>
    </row>
    <row r="11" spans="1:10" ht="28.5">
      <c r="A11" s="121" t="s">
        <v>155</v>
      </c>
      <c r="B11" s="121"/>
      <c r="C11" s="121"/>
      <c r="D11" s="121"/>
      <c r="E11" s="121"/>
      <c r="F11" s="121"/>
      <c r="G11" s="121"/>
      <c r="H11" s="121"/>
      <c r="I11" s="121"/>
      <c r="J11" s="121"/>
    </row>
    <row r="12" spans="1:10">
      <c r="A12" s="122" t="s">
        <v>59</v>
      </c>
      <c r="B12" s="122"/>
      <c r="C12" s="122" t="s">
        <v>60</v>
      </c>
      <c r="D12" s="122"/>
      <c r="E12" s="122"/>
      <c r="F12" s="48"/>
      <c r="G12" s="146" t="s">
        <v>89</v>
      </c>
      <c r="H12" s="146"/>
      <c r="I12" s="141" t="s">
        <v>61</v>
      </c>
      <c r="J12" s="122" t="s">
        <v>62</v>
      </c>
    </row>
    <row r="13" spans="1:10" ht="25.5">
      <c r="A13" s="122"/>
      <c r="B13" s="122"/>
      <c r="C13" s="50" t="s">
        <v>91</v>
      </c>
      <c r="D13" s="50" t="s">
        <v>92</v>
      </c>
      <c r="E13" s="50" t="s">
        <v>93</v>
      </c>
      <c r="F13" s="50" t="s">
        <v>64</v>
      </c>
      <c r="G13" s="50" t="s">
        <v>93</v>
      </c>
      <c r="H13" s="50" t="s">
        <v>94</v>
      </c>
      <c r="I13" s="141"/>
      <c r="J13" s="122"/>
    </row>
    <row r="14" spans="1:10">
      <c r="A14" s="153" t="s">
        <v>96</v>
      </c>
      <c r="B14" s="156" t="s">
        <v>156</v>
      </c>
      <c r="C14" s="52" t="s">
        <v>98</v>
      </c>
      <c r="D14" s="53" t="s">
        <v>99</v>
      </c>
      <c r="E14" s="53">
        <v>110</v>
      </c>
      <c r="F14" s="54"/>
      <c r="G14" s="55">
        <f t="shared" ref="G14:G16" si="1">E14</f>
        <v>110</v>
      </c>
      <c r="H14" s="55">
        <f t="shared" ref="H14:H16" si="2">F14/2</f>
        <v>0</v>
      </c>
      <c r="I14" s="46">
        <f t="shared" ref="I14:I16" si="3">E14*(F14+H14)</f>
        <v>0</v>
      </c>
      <c r="J14" s="159" t="s">
        <v>157</v>
      </c>
    </row>
    <row r="15" spans="1:10">
      <c r="A15" s="153"/>
      <c r="B15" s="157"/>
      <c r="C15" s="158" t="s">
        <v>101</v>
      </c>
      <c r="D15" s="53" t="s">
        <v>99</v>
      </c>
      <c r="E15" s="53">
        <v>105</v>
      </c>
      <c r="F15" s="54"/>
      <c r="G15" s="55">
        <f t="shared" si="1"/>
        <v>105</v>
      </c>
      <c r="H15" s="55">
        <f t="shared" si="2"/>
        <v>0</v>
      </c>
      <c r="I15" s="46">
        <f t="shared" si="3"/>
        <v>0</v>
      </c>
      <c r="J15" s="143"/>
    </row>
    <row r="16" spans="1:10">
      <c r="A16" s="153"/>
      <c r="B16" s="157"/>
      <c r="C16" s="158"/>
      <c r="D16" s="53" t="s">
        <v>103</v>
      </c>
      <c r="E16" s="53">
        <v>97</v>
      </c>
      <c r="F16" s="54"/>
      <c r="G16" s="55">
        <f t="shared" si="1"/>
        <v>97</v>
      </c>
      <c r="H16" s="55">
        <f t="shared" si="2"/>
        <v>0</v>
      </c>
      <c r="I16" s="46">
        <f t="shared" si="3"/>
        <v>0</v>
      </c>
      <c r="J16" s="143"/>
    </row>
    <row r="17" spans="1:10" ht="15.75">
      <c r="A17" s="133" t="s">
        <v>71</v>
      </c>
      <c r="B17" s="134"/>
      <c r="C17" s="135" t="s">
        <v>72</v>
      </c>
      <c r="D17" s="136"/>
      <c r="E17" s="136"/>
      <c r="F17" s="136"/>
      <c r="G17" s="136"/>
      <c r="H17" s="149"/>
      <c r="I17" s="57">
        <f>SUM(I14:I16)</f>
        <v>0</v>
      </c>
      <c r="J17" s="143"/>
    </row>
  </sheetData>
  <mergeCells count="16">
    <mergeCell ref="J14:J17"/>
    <mergeCell ref="A12:B13"/>
    <mergeCell ref="A17:B17"/>
    <mergeCell ref="C17:H17"/>
    <mergeCell ref="A3:A6"/>
    <mergeCell ref="A14:A16"/>
    <mergeCell ref="B14:B16"/>
    <mergeCell ref="C15:C16"/>
    <mergeCell ref="A1:F1"/>
    <mergeCell ref="A2:B2"/>
    <mergeCell ref="A7:E7"/>
    <mergeCell ref="A11:J11"/>
    <mergeCell ref="C12:E12"/>
    <mergeCell ref="G12:H12"/>
    <mergeCell ref="I12:I13"/>
    <mergeCell ref="J12:J13"/>
  </mergeCells>
  <phoneticPr fontId="48" type="noConversion"/>
  <pageMargins left="0.75" right="0.75" top="1" bottom="1" header="0.51180555555555596" footer="0.51180555555555596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workbookViewId="0">
      <selection activeCell="E13" sqref="E13"/>
    </sheetView>
  </sheetViews>
  <sheetFormatPr defaultColWidth="9" defaultRowHeight="14.25"/>
  <cols>
    <col min="1" max="1" width="9.5" customWidth="1"/>
    <col min="2" max="2" width="28.5" customWidth="1"/>
    <col min="3" max="3" width="14" customWidth="1"/>
    <col min="4" max="4" width="13.625" customWidth="1"/>
    <col min="5" max="5" width="11.75" customWidth="1"/>
    <col min="6" max="6" width="13.25" customWidth="1"/>
    <col min="7" max="7" width="12.75" customWidth="1"/>
    <col min="8" max="8" width="20" customWidth="1"/>
    <col min="9" max="9" width="21" customWidth="1"/>
  </cols>
  <sheetData>
    <row r="1" spans="1:9" ht="33.75" customHeight="1">
      <c r="A1" s="168" t="s">
        <v>158</v>
      </c>
      <c r="B1" s="168"/>
      <c r="C1" s="168"/>
      <c r="D1" s="168"/>
      <c r="E1" s="168"/>
      <c r="F1" s="168"/>
      <c r="G1" s="168"/>
      <c r="H1" s="168"/>
      <c r="I1" s="168"/>
    </row>
    <row r="2" spans="1:9" ht="17.25">
      <c r="A2" s="17"/>
      <c r="B2" s="18"/>
      <c r="C2" s="18"/>
      <c r="D2" s="19"/>
      <c r="E2" s="20"/>
      <c r="F2" s="21"/>
      <c r="G2" s="21"/>
      <c r="H2" s="21"/>
      <c r="I2" s="37"/>
    </row>
    <row r="3" spans="1:9" ht="18">
      <c r="A3" s="172" t="s">
        <v>159</v>
      </c>
      <c r="B3" s="173" t="s">
        <v>160</v>
      </c>
      <c r="C3" s="174" t="s">
        <v>161</v>
      </c>
      <c r="D3" s="177" t="s">
        <v>162</v>
      </c>
      <c r="E3" s="179" t="s">
        <v>142</v>
      </c>
      <c r="F3" s="178" t="s">
        <v>163</v>
      </c>
      <c r="G3" s="178" t="s">
        <v>164</v>
      </c>
      <c r="H3" s="23" t="s">
        <v>165</v>
      </c>
      <c r="I3" s="23" t="s">
        <v>166</v>
      </c>
    </row>
    <row r="4" spans="1:9" ht="18" customHeight="1">
      <c r="A4" s="172"/>
      <c r="B4" s="173"/>
      <c r="C4" s="175"/>
      <c r="D4" s="178"/>
      <c r="E4" s="178"/>
      <c r="F4" s="178"/>
      <c r="G4" s="178"/>
      <c r="H4" s="180" t="s">
        <v>167</v>
      </c>
      <c r="I4" s="182" t="s">
        <v>168</v>
      </c>
    </row>
    <row r="5" spans="1:9" ht="15" customHeight="1">
      <c r="A5" s="172"/>
      <c r="B5" s="173"/>
      <c r="C5" s="176"/>
      <c r="D5" s="178"/>
      <c r="E5" s="178"/>
      <c r="F5" s="178"/>
      <c r="G5" s="178"/>
      <c r="H5" s="181"/>
      <c r="I5" s="181"/>
    </row>
    <row r="6" spans="1:9" ht="20.100000000000001" customHeight="1">
      <c r="A6" s="25" t="s">
        <v>169</v>
      </c>
      <c r="B6" s="26" t="s">
        <v>170</v>
      </c>
      <c r="C6" s="26"/>
      <c r="D6" s="27"/>
      <c r="E6" s="28"/>
      <c r="F6" s="29"/>
      <c r="G6" s="29"/>
      <c r="H6" s="29"/>
      <c r="I6" s="29"/>
    </row>
    <row r="7" spans="1:9" ht="20.100000000000001" customHeight="1">
      <c r="A7" s="25" t="s">
        <v>71</v>
      </c>
      <c r="B7" s="30" t="s">
        <v>171</v>
      </c>
      <c r="C7" s="31">
        <v>50</v>
      </c>
      <c r="D7" s="27">
        <f t="shared" ref="D7:D9" si="0">C7*20*3</f>
        <v>3000</v>
      </c>
      <c r="E7" s="28" t="s">
        <v>172</v>
      </c>
      <c r="F7" s="32"/>
      <c r="G7" s="33"/>
      <c r="H7" s="32">
        <f t="shared" ref="H7:H9" si="1">D7*G7</f>
        <v>0</v>
      </c>
      <c r="I7" s="32">
        <f t="shared" ref="I7:I9" si="2">D7*(G7-F7)</f>
        <v>0</v>
      </c>
    </row>
    <row r="8" spans="1:9" ht="20.100000000000001" customHeight="1">
      <c r="A8" s="25" t="s">
        <v>134</v>
      </c>
      <c r="B8" s="30" t="s">
        <v>173</v>
      </c>
      <c r="C8" s="31">
        <v>13</v>
      </c>
      <c r="D8" s="27">
        <f t="shared" si="0"/>
        <v>780</v>
      </c>
      <c r="E8" s="28" t="s">
        <v>172</v>
      </c>
      <c r="F8" s="32"/>
      <c r="G8" s="34"/>
      <c r="H8" s="32">
        <f t="shared" si="1"/>
        <v>0</v>
      </c>
      <c r="I8" s="32">
        <f t="shared" si="2"/>
        <v>0</v>
      </c>
    </row>
    <row r="9" spans="1:9" ht="20.100000000000001" customHeight="1">
      <c r="A9" s="25" t="s">
        <v>136</v>
      </c>
      <c r="B9" s="30" t="s">
        <v>174</v>
      </c>
      <c r="C9" s="31">
        <v>25</v>
      </c>
      <c r="D9" s="27">
        <f t="shared" si="0"/>
        <v>1500</v>
      </c>
      <c r="E9" s="28" t="s">
        <v>175</v>
      </c>
      <c r="F9" s="32"/>
      <c r="G9" s="34"/>
      <c r="H9" s="32">
        <f t="shared" si="1"/>
        <v>0</v>
      </c>
      <c r="I9" s="32">
        <f t="shared" si="2"/>
        <v>0</v>
      </c>
    </row>
    <row r="10" spans="1:9" ht="20.100000000000001" customHeight="1">
      <c r="A10" s="35"/>
      <c r="B10" s="22" t="s">
        <v>176</v>
      </c>
      <c r="C10" s="22"/>
      <c r="D10" s="22"/>
      <c r="E10" s="36"/>
      <c r="F10" s="22"/>
      <c r="G10" s="25"/>
      <c r="H10" s="24">
        <f>SUM(H7:H9)</f>
        <v>0</v>
      </c>
      <c r="I10" s="24">
        <f>SUM(I7:I9)</f>
        <v>0</v>
      </c>
    </row>
    <row r="11" spans="1:9" ht="31.5" customHeight="1">
      <c r="A11" s="169" t="s">
        <v>177</v>
      </c>
      <c r="B11" s="170"/>
      <c r="C11" s="170"/>
      <c r="D11" s="170"/>
      <c r="E11" s="170"/>
      <c r="F11" s="170"/>
      <c r="G11" s="170"/>
      <c r="H11" s="170"/>
      <c r="I11" s="171"/>
    </row>
  </sheetData>
  <protectedRanges>
    <protectedRange sqref="G7:G9" name="区域1" securityDescriptor=""/>
  </protectedRanges>
  <mergeCells count="11">
    <mergeCell ref="A1:I1"/>
    <mergeCell ref="A11:I11"/>
    <mergeCell ref="A3:A5"/>
    <mergeCell ref="B3:B5"/>
    <mergeCell ref="C3:C5"/>
    <mergeCell ref="D3:D5"/>
    <mergeCell ref="E3:E5"/>
    <mergeCell ref="F3:F5"/>
    <mergeCell ref="G3:G5"/>
    <mergeCell ref="H4:H5"/>
    <mergeCell ref="I4:I5"/>
  </mergeCells>
  <phoneticPr fontId="48" type="noConversion"/>
  <pageMargins left="0.75" right="0.75" top="1" bottom="1" header="0.51180555555555596" footer="0.51180555555555596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8"/>
  <sheetViews>
    <sheetView workbookViewId="0">
      <selection activeCell="C2" sqref="C2"/>
    </sheetView>
  </sheetViews>
  <sheetFormatPr defaultColWidth="9" defaultRowHeight="14.25"/>
  <cols>
    <col min="2" max="6" width="8.875" style="1"/>
    <col min="13" max="16" width="8.875" style="1"/>
    <col min="19" max="19" width="9.875" customWidth="1"/>
  </cols>
  <sheetData>
    <row r="1" spans="1:21">
      <c r="A1" s="2" t="s">
        <v>178</v>
      </c>
      <c r="B1" s="2" t="s">
        <v>179</v>
      </c>
      <c r="C1" s="2" t="s">
        <v>180</v>
      </c>
      <c r="D1" s="2" t="s">
        <v>181</v>
      </c>
      <c r="E1" s="2" t="s">
        <v>182</v>
      </c>
      <c r="F1" s="2" t="s">
        <v>183</v>
      </c>
      <c r="G1" s="3" t="s">
        <v>184</v>
      </c>
      <c r="H1" s="4">
        <f>F11+F17+F24+F29</f>
        <v>13490.599999999999</v>
      </c>
      <c r="L1" s="2" t="s">
        <v>178</v>
      </c>
      <c r="M1" s="2" t="s">
        <v>179</v>
      </c>
      <c r="N1" s="183" t="s">
        <v>181</v>
      </c>
      <c r="O1" s="184"/>
      <c r="P1" s="185"/>
      <c r="Q1" s="1" t="s">
        <v>185</v>
      </c>
    </row>
    <row r="2" spans="1:21">
      <c r="A2" s="187" t="s">
        <v>186</v>
      </c>
      <c r="B2" s="5" t="s">
        <v>187</v>
      </c>
      <c r="C2" s="2">
        <v>4</v>
      </c>
      <c r="D2" s="2">
        <v>140</v>
      </c>
      <c r="E2" s="2">
        <v>1.3</v>
      </c>
      <c r="F2" s="2">
        <f>E2*D2*C2</f>
        <v>728</v>
      </c>
      <c r="L2" s="190" t="s">
        <v>186</v>
      </c>
      <c r="M2" s="5" t="s">
        <v>187</v>
      </c>
      <c r="N2" s="2">
        <v>7.6</v>
      </c>
      <c r="O2" s="2"/>
      <c r="P2" s="2"/>
      <c r="Q2" s="12">
        <f>N13+O20+O28+O35</f>
        <v>29.451154545454546</v>
      </c>
      <c r="S2" s="4">
        <f>H4*Q2</f>
        <v>78899.64302727273</v>
      </c>
      <c r="U2">
        <v>400</v>
      </c>
    </row>
    <row r="3" spans="1:21">
      <c r="A3" s="187"/>
      <c r="B3" s="2" t="s">
        <v>188</v>
      </c>
      <c r="C3" s="2">
        <v>3</v>
      </c>
      <c r="D3" s="2">
        <v>32</v>
      </c>
      <c r="E3" s="2">
        <v>1.5</v>
      </c>
      <c r="F3" s="2">
        <f>E3*D3*C3</f>
        <v>144</v>
      </c>
      <c r="L3" s="191"/>
      <c r="M3" s="2" t="s">
        <v>188</v>
      </c>
      <c r="N3" s="2">
        <v>7.64</v>
      </c>
      <c r="O3" s="2"/>
      <c r="P3" s="2"/>
      <c r="T3" s="4">
        <f>S2/U2</f>
        <v>197.24910756818181</v>
      </c>
    </row>
    <row r="4" spans="1:21">
      <c r="A4" s="187"/>
      <c r="B4" s="2" t="s">
        <v>189</v>
      </c>
      <c r="C4" s="2">
        <v>2</v>
      </c>
      <c r="D4" s="2">
        <v>50</v>
      </c>
      <c r="E4" s="2">
        <v>1.5</v>
      </c>
      <c r="F4" s="2">
        <f t="shared" ref="F4:F10" si="0">E4*D4*C4</f>
        <v>150</v>
      </c>
      <c r="H4">
        <f>D11+D17+D24+D29</f>
        <v>2679</v>
      </c>
      <c r="L4" s="191"/>
      <c r="M4" s="2" t="s">
        <v>189</v>
      </c>
      <c r="N4" s="2">
        <v>7.2</v>
      </c>
      <c r="O4" s="2"/>
      <c r="P4" s="2"/>
    </row>
    <row r="5" spans="1:21">
      <c r="A5" s="187"/>
      <c r="B5" s="2" t="s">
        <v>190</v>
      </c>
      <c r="C5" s="2">
        <v>3</v>
      </c>
      <c r="D5" s="2">
        <v>41</v>
      </c>
      <c r="E5" s="2">
        <v>1.5</v>
      </c>
      <c r="F5" s="2">
        <f t="shared" si="0"/>
        <v>184.5</v>
      </c>
      <c r="L5" s="191"/>
      <c r="M5" s="2" t="s">
        <v>190</v>
      </c>
      <c r="N5" s="2">
        <v>7.4</v>
      </c>
      <c r="O5" s="2"/>
      <c r="P5" s="2"/>
    </row>
    <row r="6" spans="1:21">
      <c r="A6" s="187"/>
      <c r="B6" s="2" t="s">
        <v>191</v>
      </c>
      <c r="C6" s="2">
        <v>9</v>
      </c>
      <c r="D6" s="2">
        <v>51</v>
      </c>
      <c r="E6" s="2">
        <v>1.5</v>
      </c>
      <c r="F6" s="2">
        <f t="shared" si="0"/>
        <v>688.5</v>
      </c>
      <c r="L6" s="191"/>
      <c r="M6" s="2" t="s">
        <v>191</v>
      </c>
      <c r="N6" s="2">
        <v>1.03</v>
      </c>
      <c r="O6" s="2"/>
      <c r="P6" s="2"/>
    </row>
    <row r="7" spans="1:21">
      <c r="A7" s="187"/>
      <c r="B7" s="2" t="s">
        <v>192</v>
      </c>
      <c r="C7" s="2">
        <v>5</v>
      </c>
      <c r="D7" s="2">
        <v>42</v>
      </c>
      <c r="E7" s="2">
        <v>1.5</v>
      </c>
      <c r="F7" s="2">
        <f t="shared" si="0"/>
        <v>315</v>
      </c>
      <c r="L7" s="191"/>
      <c r="M7" s="2" t="s">
        <v>192</v>
      </c>
      <c r="N7" s="2">
        <v>4.9000000000000004</v>
      </c>
      <c r="O7" s="2"/>
      <c r="P7" s="2"/>
    </row>
    <row r="8" spans="1:21">
      <c r="A8" s="187"/>
      <c r="B8" s="2" t="s">
        <v>193</v>
      </c>
      <c r="C8" s="2">
        <v>3</v>
      </c>
      <c r="D8" s="2">
        <v>128</v>
      </c>
      <c r="E8" s="2">
        <v>1.5</v>
      </c>
      <c r="F8" s="2">
        <f t="shared" si="0"/>
        <v>576</v>
      </c>
      <c r="L8" s="191"/>
      <c r="M8" s="2" t="s">
        <v>193</v>
      </c>
      <c r="N8" s="2">
        <v>4.5</v>
      </c>
      <c r="O8" s="2"/>
      <c r="P8" s="2"/>
    </row>
    <row r="9" spans="1:21">
      <c r="A9" s="187"/>
      <c r="B9" s="2" t="s">
        <v>193</v>
      </c>
      <c r="C9" s="2">
        <v>2</v>
      </c>
      <c r="D9" s="2">
        <v>128</v>
      </c>
      <c r="E9" s="2">
        <v>1.3</v>
      </c>
      <c r="F9" s="6">
        <f t="shared" si="0"/>
        <v>332.8</v>
      </c>
      <c r="L9" s="191"/>
      <c r="M9" s="2" t="s">
        <v>193</v>
      </c>
      <c r="N9" s="2">
        <v>8</v>
      </c>
      <c r="O9" s="2"/>
      <c r="P9" s="2"/>
    </row>
    <row r="10" spans="1:21">
      <c r="A10" s="187"/>
      <c r="B10" s="2" t="s">
        <v>194</v>
      </c>
      <c r="C10" s="2">
        <v>3</v>
      </c>
      <c r="D10" s="2">
        <v>148</v>
      </c>
      <c r="E10" s="2">
        <v>1.5</v>
      </c>
      <c r="F10" s="2">
        <f t="shared" si="0"/>
        <v>666</v>
      </c>
      <c r="L10" s="191"/>
      <c r="M10" s="2"/>
      <c r="N10" s="2">
        <v>9.9</v>
      </c>
      <c r="O10" s="2"/>
      <c r="P10" s="2"/>
    </row>
    <row r="11" spans="1:21">
      <c r="A11" s="7" t="s">
        <v>195</v>
      </c>
      <c r="B11" s="7"/>
      <c r="C11" s="7"/>
      <c r="D11" s="2">
        <f>SUM(D2:D10)</f>
        <v>760</v>
      </c>
      <c r="E11" s="7"/>
      <c r="F11" s="6">
        <f>SUM(F2:F10)</f>
        <v>3784.8</v>
      </c>
      <c r="L11" s="192"/>
      <c r="M11" s="2"/>
      <c r="N11" s="2">
        <v>8.64</v>
      </c>
      <c r="O11" s="2"/>
      <c r="P11" s="2"/>
    </row>
    <row r="12" spans="1:21">
      <c r="A12" s="2" t="s">
        <v>178</v>
      </c>
      <c r="B12" s="2" t="s">
        <v>179</v>
      </c>
      <c r="C12" s="2" t="s">
        <v>180</v>
      </c>
      <c r="D12" s="2" t="s">
        <v>181</v>
      </c>
      <c r="E12" s="2" t="s">
        <v>182</v>
      </c>
      <c r="F12" s="2" t="s">
        <v>183</v>
      </c>
      <c r="L12" s="2" t="s">
        <v>195</v>
      </c>
      <c r="M12" s="2" t="s">
        <v>194</v>
      </c>
      <c r="N12" s="2">
        <v>5.52</v>
      </c>
      <c r="O12" s="2"/>
      <c r="P12" s="2"/>
    </row>
    <row r="13" spans="1:21">
      <c r="A13" s="188" t="s">
        <v>196</v>
      </c>
      <c r="B13" s="5" t="s">
        <v>197</v>
      </c>
      <c r="C13" s="2">
        <v>4</v>
      </c>
      <c r="D13" s="2">
        <v>290</v>
      </c>
      <c r="E13" s="2">
        <v>1.3</v>
      </c>
      <c r="F13" s="2">
        <f>E13*D13*C13</f>
        <v>1508</v>
      </c>
      <c r="L13" s="183" t="s">
        <v>178</v>
      </c>
      <c r="M13" s="184"/>
      <c r="N13" s="186">
        <f>AVERAGE(N2:N12)</f>
        <v>6.5754545454545452</v>
      </c>
      <c r="O13" s="186"/>
      <c r="P13" s="186"/>
    </row>
    <row r="14" spans="1:21">
      <c r="A14" s="189"/>
      <c r="B14" s="2" t="s">
        <v>198</v>
      </c>
      <c r="C14" s="2">
        <v>5</v>
      </c>
      <c r="D14" s="2">
        <v>230</v>
      </c>
      <c r="E14" s="2">
        <v>1.3</v>
      </c>
      <c r="F14" s="2">
        <f>E14*D14*C14</f>
        <v>1495</v>
      </c>
      <c r="L14" s="190" t="s">
        <v>196</v>
      </c>
      <c r="M14" s="2"/>
      <c r="N14" s="2"/>
      <c r="O14" s="2"/>
      <c r="P14" s="2"/>
    </row>
    <row r="15" spans="1:21">
      <c r="A15" s="189"/>
      <c r="B15" s="2" t="s">
        <v>199</v>
      </c>
      <c r="C15" s="2">
        <v>4</v>
      </c>
      <c r="D15" s="2">
        <v>230</v>
      </c>
      <c r="E15" s="2">
        <v>1.3</v>
      </c>
      <c r="F15" s="2">
        <f t="shared" ref="F15:F16" si="1">E15*D15*C15</f>
        <v>1196</v>
      </c>
      <c r="L15" s="191"/>
      <c r="M15" s="2" t="s">
        <v>179</v>
      </c>
      <c r="N15" s="2" t="s">
        <v>180</v>
      </c>
      <c r="O15" s="2" t="s">
        <v>181</v>
      </c>
      <c r="P15" s="2" t="s">
        <v>182</v>
      </c>
    </row>
    <row r="16" spans="1:21">
      <c r="A16" s="189"/>
      <c r="B16" s="2" t="s">
        <v>200</v>
      </c>
      <c r="C16" s="2">
        <v>4</v>
      </c>
      <c r="D16" s="2">
        <v>230</v>
      </c>
      <c r="E16" s="2">
        <v>1.3</v>
      </c>
      <c r="F16" s="2">
        <f t="shared" si="1"/>
        <v>1196</v>
      </c>
      <c r="L16" s="191"/>
      <c r="M16" s="5" t="s">
        <v>197</v>
      </c>
      <c r="N16" s="2">
        <v>4</v>
      </c>
      <c r="O16" s="2">
        <v>8.77</v>
      </c>
      <c r="P16" s="2">
        <v>1.3</v>
      </c>
    </row>
    <row r="17" spans="1:16">
      <c r="A17" s="8" t="s">
        <v>195</v>
      </c>
      <c r="B17" s="9"/>
      <c r="C17" s="9"/>
      <c r="D17" s="10">
        <f>SUM(D13:D16)</f>
        <v>980</v>
      </c>
      <c r="E17" s="11"/>
      <c r="F17" s="6">
        <f>SUM(F13:F16)</f>
        <v>5395</v>
      </c>
      <c r="L17" s="191"/>
      <c r="M17" s="2" t="s">
        <v>198</v>
      </c>
      <c r="N17" s="2">
        <v>5</v>
      </c>
      <c r="O17" s="2">
        <v>8.35</v>
      </c>
      <c r="P17" s="2" t="s">
        <v>201</v>
      </c>
    </row>
    <row r="18" spans="1:16">
      <c r="A18" s="2" t="s">
        <v>178</v>
      </c>
      <c r="B18" s="2" t="s">
        <v>179</v>
      </c>
      <c r="C18" s="2" t="s">
        <v>180</v>
      </c>
      <c r="D18" s="2" t="s">
        <v>181</v>
      </c>
      <c r="E18" s="2" t="s">
        <v>182</v>
      </c>
      <c r="F18" s="2" t="s">
        <v>183</v>
      </c>
      <c r="L18" s="192"/>
      <c r="M18" s="2" t="s">
        <v>199</v>
      </c>
      <c r="N18" s="2">
        <v>4</v>
      </c>
      <c r="O18" s="2">
        <v>8.3000000000000007</v>
      </c>
      <c r="P18" s="2">
        <v>1.3</v>
      </c>
    </row>
    <row r="19" spans="1:16">
      <c r="A19" s="188" t="s">
        <v>202</v>
      </c>
      <c r="B19" s="5" t="s">
        <v>203</v>
      </c>
      <c r="C19" s="2">
        <v>4</v>
      </c>
      <c r="D19" s="2">
        <v>157</v>
      </c>
      <c r="E19" s="2">
        <v>1.3</v>
      </c>
      <c r="F19" s="2">
        <f>E19*D19*C19</f>
        <v>816.4</v>
      </c>
      <c r="L19" s="13" t="s">
        <v>195</v>
      </c>
      <c r="M19" s="2" t="s">
        <v>200</v>
      </c>
      <c r="N19" s="2">
        <v>4</v>
      </c>
      <c r="O19" s="2">
        <v>8.8000000000000007</v>
      </c>
      <c r="P19" s="2">
        <v>1.3</v>
      </c>
    </row>
    <row r="20" spans="1:16">
      <c r="A20" s="189"/>
      <c r="B20" s="2" t="s">
        <v>204</v>
      </c>
      <c r="C20" s="2">
        <v>2</v>
      </c>
      <c r="D20" s="2">
        <v>220</v>
      </c>
      <c r="E20" s="2">
        <v>1.3</v>
      </c>
      <c r="F20" s="2">
        <f>E20*D20*C20</f>
        <v>572</v>
      </c>
      <c r="L20" s="2" t="s">
        <v>178</v>
      </c>
      <c r="O20" s="12">
        <f>AVERAGE(O16:O19)</f>
        <v>8.5549999999999997</v>
      </c>
    </row>
    <row r="21" spans="1:16">
      <c r="A21" s="189"/>
      <c r="B21" s="2" t="s">
        <v>205</v>
      </c>
      <c r="C21" s="2">
        <v>4</v>
      </c>
      <c r="D21" s="2">
        <v>126</v>
      </c>
      <c r="E21" s="2">
        <v>1.3</v>
      </c>
      <c r="F21" s="2">
        <f t="shared" ref="F21:F23" si="2">E21*D21*C21</f>
        <v>655.20000000000005</v>
      </c>
      <c r="L21" s="188" t="s">
        <v>202</v>
      </c>
      <c r="M21" s="10"/>
      <c r="N21" s="10"/>
      <c r="O21" s="10"/>
      <c r="P21" s="14"/>
    </row>
    <row r="22" spans="1:16">
      <c r="A22" s="189"/>
      <c r="B22" s="2" t="s">
        <v>206</v>
      </c>
      <c r="C22" s="2">
        <v>4</v>
      </c>
      <c r="D22" s="2">
        <v>32</v>
      </c>
      <c r="E22" s="2">
        <v>1.3</v>
      </c>
      <c r="F22" s="2">
        <f t="shared" si="2"/>
        <v>166.4</v>
      </c>
      <c r="L22" s="189"/>
      <c r="M22" s="2" t="s">
        <v>179</v>
      </c>
      <c r="N22" s="2" t="s">
        <v>180</v>
      </c>
      <c r="O22" s="2" t="s">
        <v>181</v>
      </c>
      <c r="P22" s="2" t="s">
        <v>182</v>
      </c>
    </row>
    <row r="23" spans="1:16">
      <c r="A23" s="189"/>
      <c r="B23" s="1" t="s">
        <v>207</v>
      </c>
      <c r="C23" s="2">
        <v>4</v>
      </c>
      <c r="D23" s="2">
        <v>207</v>
      </c>
      <c r="E23" s="2">
        <v>1.3</v>
      </c>
      <c r="F23" s="2">
        <f t="shared" si="2"/>
        <v>1076.4000000000001</v>
      </c>
      <c r="L23" s="189"/>
      <c r="M23" s="5" t="s">
        <v>203</v>
      </c>
      <c r="N23" s="2">
        <v>4</v>
      </c>
      <c r="O23" s="2">
        <v>7.29</v>
      </c>
      <c r="P23" s="2">
        <v>1.3</v>
      </c>
    </row>
    <row r="24" spans="1:16">
      <c r="A24" s="8" t="s">
        <v>195</v>
      </c>
      <c r="B24" s="9"/>
      <c r="C24" s="9"/>
      <c r="D24" s="10">
        <f>SUM(D19:D23)</f>
        <v>742</v>
      </c>
      <c r="E24" s="11"/>
      <c r="F24" s="6">
        <f>SUM(F19:F23)</f>
        <v>3286.4</v>
      </c>
      <c r="L24" s="189"/>
      <c r="M24" s="2" t="s">
        <v>204</v>
      </c>
      <c r="N24" s="2">
        <v>2</v>
      </c>
      <c r="O24" s="2">
        <v>8.35</v>
      </c>
      <c r="P24" s="2">
        <v>1.3</v>
      </c>
    </row>
    <row r="25" spans="1:16">
      <c r="A25" s="2" t="s">
        <v>178</v>
      </c>
      <c r="B25" s="2" t="s">
        <v>179</v>
      </c>
      <c r="C25" s="2" t="s">
        <v>180</v>
      </c>
      <c r="D25" s="2" t="s">
        <v>181</v>
      </c>
      <c r="E25" s="2" t="s">
        <v>182</v>
      </c>
      <c r="F25" s="2" t="s">
        <v>183</v>
      </c>
      <c r="L25" s="189"/>
      <c r="M25" s="2" t="s">
        <v>205</v>
      </c>
      <c r="N25" s="2">
        <v>4</v>
      </c>
      <c r="O25" s="2">
        <v>7.2119999999999997</v>
      </c>
      <c r="P25" s="2">
        <v>1.3</v>
      </c>
    </row>
    <row r="26" spans="1:16">
      <c r="A26" s="188" t="s">
        <v>208</v>
      </c>
      <c r="B26" s="5" t="s">
        <v>209</v>
      </c>
      <c r="C26" s="2">
        <v>4</v>
      </c>
      <c r="D26" s="2">
        <v>113</v>
      </c>
      <c r="E26" s="2">
        <v>1.3</v>
      </c>
      <c r="F26" s="2">
        <f>E26*D26*C26</f>
        <v>587.6</v>
      </c>
      <c r="L26" s="16"/>
      <c r="M26" s="2" t="s">
        <v>206</v>
      </c>
      <c r="N26" s="2">
        <v>4</v>
      </c>
      <c r="O26" s="2">
        <v>5.702</v>
      </c>
      <c r="P26" s="2">
        <v>1.3</v>
      </c>
    </row>
    <row r="27" spans="1:16">
      <c r="A27" s="189"/>
      <c r="B27" s="2" t="s">
        <v>210</v>
      </c>
      <c r="C27" s="2">
        <v>4</v>
      </c>
      <c r="D27" s="2">
        <v>51</v>
      </c>
      <c r="E27" s="2">
        <v>1.3</v>
      </c>
      <c r="F27" s="2">
        <f t="shared" ref="F27:F28" si="3">E27*D27*C27</f>
        <v>265.2</v>
      </c>
      <c r="M27" s="1" t="s">
        <v>207</v>
      </c>
      <c r="O27" s="1">
        <v>7.2119999999999997</v>
      </c>
    </row>
    <row r="28" spans="1:16">
      <c r="A28" s="189"/>
      <c r="B28" s="1" t="s">
        <v>211</v>
      </c>
      <c r="C28" s="2">
        <v>4</v>
      </c>
      <c r="D28" s="2">
        <v>33</v>
      </c>
      <c r="E28" s="2">
        <v>1.3</v>
      </c>
      <c r="F28" s="2">
        <f t="shared" si="3"/>
        <v>171.6</v>
      </c>
      <c r="L28" s="13" t="s">
        <v>195</v>
      </c>
      <c r="N28" s="2">
        <v>4</v>
      </c>
      <c r="O28" s="6">
        <f>AVERAGE(O23:O27)</f>
        <v>7.1532000000000009</v>
      </c>
      <c r="P28" s="2">
        <v>1.3</v>
      </c>
    </row>
    <row r="29" spans="1:16">
      <c r="A29" s="8" t="s">
        <v>195</v>
      </c>
      <c r="B29" s="9"/>
      <c r="C29" s="9"/>
      <c r="D29" s="10">
        <f>SUM(D26:D28)</f>
        <v>197</v>
      </c>
      <c r="E29" s="11"/>
      <c r="F29" s="6">
        <f>SUM(F26:F28)</f>
        <v>1024.3999999999999</v>
      </c>
      <c r="L29" s="188" t="s">
        <v>208</v>
      </c>
      <c r="M29" s="10"/>
      <c r="N29" s="10"/>
      <c r="O29" s="10"/>
      <c r="P29" s="14"/>
    </row>
    <row r="30" spans="1:16">
      <c r="A30" t="s">
        <v>208</v>
      </c>
      <c r="B30" s="2" t="s">
        <v>212</v>
      </c>
      <c r="C30" s="2">
        <v>3</v>
      </c>
      <c r="D30" s="2">
        <v>98</v>
      </c>
      <c r="E30" s="2">
        <v>1.8</v>
      </c>
      <c r="F30" s="6">
        <f>E30*D30*C30</f>
        <v>529.20000000000005</v>
      </c>
      <c r="G30" t="s">
        <v>213</v>
      </c>
      <c r="L30" s="189"/>
      <c r="M30" s="2" t="s">
        <v>179</v>
      </c>
      <c r="N30" s="2" t="s">
        <v>180</v>
      </c>
      <c r="O30" s="2" t="s">
        <v>181</v>
      </c>
      <c r="P30" s="2" t="s">
        <v>182</v>
      </c>
    </row>
    <row r="31" spans="1:16">
      <c r="A31" t="s">
        <v>214</v>
      </c>
      <c r="B31" s="1" t="s">
        <v>215</v>
      </c>
      <c r="C31" s="1">
        <v>2</v>
      </c>
      <c r="D31" s="1">
        <v>84</v>
      </c>
      <c r="E31" s="1">
        <v>1.8</v>
      </c>
      <c r="F31" s="12">
        <f>E31*D31*C31</f>
        <v>302.40000000000003</v>
      </c>
      <c r="G31" t="s">
        <v>213</v>
      </c>
      <c r="L31" s="189"/>
      <c r="M31" s="5" t="s">
        <v>209</v>
      </c>
      <c r="N31" s="2">
        <v>4</v>
      </c>
      <c r="O31" s="2">
        <v>8.77</v>
      </c>
      <c r="P31" s="2">
        <v>1.3</v>
      </c>
    </row>
    <row r="32" spans="1:16">
      <c r="A32" s="8" t="s">
        <v>195</v>
      </c>
      <c r="B32" s="9"/>
      <c r="C32" s="9"/>
      <c r="D32" s="10">
        <f>SUM(D30:D31)</f>
        <v>182</v>
      </c>
      <c r="E32" s="11"/>
      <c r="F32" s="6">
        <f>SUM(F30:F31)</f>
        <v>831.60000000000014</v>
      </c>
      <c r="L32" s="13" t="s">
        <v>195</v>
      </c>
      <c r="M32" s="2" t="s">
        <v>210</v>
      </c>
      <c r="N32" s="2">
        <v>4</v>
      </c>
      <c r="O32" s="2">
        <v>3.9</v>
      </c>
      <c r="P32" s="2">
        <v>1.3</v>
      </c>
    </row>
    <row r="33" spans="12:16">
      <c r="L33" s="1"/>
      <c r="M33" s="1" t="s">
        <v>211</v>
      </c>
      <c r="N33" s="2">
        <v>4</v>
      </c>
      <c r="O33" s="2">
        <v>8</v>
      </c>
      <c r="P33" s="2">
        <v>1.3</v>
      </c>
    </row>
    <row r="34" spans="12:16">
      <c r="L34" t="s">
        <v>208</v>
      </c>
      <c r="O34" s="1">
        <v>8</v>
      </c>
    </row>
    <row r="35" spans="12:16">
      <c r="L35" s="13" t="s">
        <v>195</v>
      </c>
      <c r="M35" s="10"/>
      <c r="N35" s="10"/>
      <c r="O35" s="15">
        <f>AVERAGE(O31:O34)</f>
        <v>7.1675000000000004</v>
      </c>
      <c r="P35" s="14"/>
    </row>
    <row r="36" spans="12:16">
      <c r="L36" s="13"/>
      <c r="M36" s="2"/>
      <c r="N36" s="2"/>
      <c r="O36" s="2"/>
      <c r="P36" s="2"/>
    </row>
    <row r="38" spans="12:16">
      <c r="M38" s="10"/>
      <c r="N38" s="10"/>
      <c r="O38" s="10"/>
      <c r="P38" s="14"/>
    </row>
  </sheetData>
  <mergeCells count="11">
    <mergeCell ref="L29:L31"/>
    <mergeCell ref="A19:A23"/>
    <mergeCell ref="A26:A28"/>
    <mergeCell ref="L2:L11"/>
    <mergeCell ref="L14:L18"/>
    <mergeCell ref="L21:L25"/>
    <mergeCell ref="N1:P1"/>
    <mergeCell ref="L13:M13"/>
    <mergeCell ref="N13:P13"/>
    <mergeCell ref="A2:A10"/>
    <mergeCell ref="A13:A16"/>
  </mergeCells>
  <phoneticPr fontId="48" type="noConversion"/>
  <pageMargins left="0.69930555555555596" right="0.69930555555555596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总表  结构检测费用 (2)</vt:lpstr>
      <vt:lpstr>附表一 验证勘察费 (2)</vt:lpstr>
      <vt:lpstr>总表 二标  结构检测费用</vt:lpstr>
      <vt:lpstr>附表一 验证勘察费</vt:lpstr>
      <vt:lpstr>附件二  注水试验抗浮检测费</vt:lpstr>
      <vt:lpstr>附表三  监测费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Kaede Han</dc:creator>
  <cp:lastModifiedBy>ksvd</cp:lastModifiedBy>
  <cp:lastPrinted>2022-08-30T23:04:00Z</cp:lastPrinted>
  <dcterms:created xsi:type="dcterms:W3CDTF">2015-06-06T10:19:00Z</dcterms:created>
  <dcterms:modified xsi:type="dcterms:W3CDTF">2023-07-20T07:07:22Z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  <property fmtid="{D5CDD505-2E9C-101B-9397-08002B2CF9AE}" pid="3" name="ICV">
    <vt:lpwstr>0E5A505CB0854CC6AEBC452407E2907F_13</vt:lpwstr>
  </property>
</Properties>
</file>